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ijana\Documents\_____DOKUMENTI 2022\Financijska izvješća\4 FI I-XII 2022\Izvršenje FP za 2022. g\"/>
    </mc:Choice>
  </mc:AlternateContent>
  <xr:revisionPtr revIDLastSave="0" documentId="13_ncr:1_{B223D23C-1130-4D2A-BACC-ACD6AC148284}" xr6:coauthVersionLast="36" xr6:coauthVersionMax="36" xr10:uidLastSave="{00000000-0000-0000-0000-000000000000}"/>
  <bookViews>
    <workbookView xWindow="0" yWindow="0" windowWidth="28800" windowHeight="11085" xr2:uid="{22CC0D7D-0EAD-4E0D-B144-341D0F3B28E5}"/>
  </bookViews>
  <sheets>
    <sheet name="Naslovna" sheetId="6" r:id="rId1"/>
    <sheet name="I. OPĆI DIO" sheetId="9" r:id="rId2"/>
    <sheet name="EKONOMSKA KLASIFIKACIJA" sheetId="10" r:id="rId3"/>
    <sheet name="IZVORI FINANCIRANJA" sheetId="11" r:id="rId4"/>
    <sheet name="POSEBNI DIO-Projekti" sheetId="12" r:id="rId5"/>
    <sheet name="Sheet2" sheetId="13" r:id="rId6"/>
    <sheet name="Sheet1" sheetId="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2" hidden="1">'EKONOMSKA KLASIFIKACIJA'!$D$3:$G$87</definedName>
    <definedName name="_xlnm._FilterDatabase" localSheetId="4" hidden="1">'POSEBNI DIO-Projekti'!$D$3:$G$218</definedName>
    <definedName name="_xlnm.Print_Area" localSheetId="2">'EKONOMSKA KLASIFIKACIJA'!$A$1:$I$87</definedName>
    <definedName name="_xlnm.Print_Area" localSheetId="1">'I. OPĆI DIO'!$A$2:$H$28</definedName>
    <definedName name="_xlnm.Print_Area" localSheetId="3">'IZVORI FINANCIRANJA'!$A$1:$I$79</definedName>
    <definedName name="_xlnm.Print_Area" localSheetId="0">Naslovna!$A$1:$I$30</definedName>
    <definedName name="_xlnm.Print_Area" localSheetId="4">'POSEBNI DIO-Projekti'!$A$1:$I$218</definedName>
    <definedName name="_xlnm.Print_Titles" localSheetId="2">'EKONOMSKA KLASIFIKACIJA'!$3:$3</definedName>
    <definedName name="_xlnm.Print_Titles" localSheetId="3">'IZVORI FINANCIRANJA'!$2:$4</definedName>
    <definedName name="_xlnm.Print_Titles" localSheetId="4">'POSEBNI DIO-Projekti'!$1:$4</definedName>
  </definedNames>
  <calcPr calcId="191029"/>
</workbook>
</file>

<file path=xl/calcChain.xml><?xml version="1.0" encoding="utf-8"?>
<calcChain xmlns="http://schemas.openxmlformats.org/spreadsheetml/2006/main">
  <c r="K6" i="10" l="1"/>
  <c r="L6" i="10"/>
  <c r="F15" i="10"/>
  <c r="F21" i="10"/>
  <c r="F19" i="10"/>
  <c r="F18" i="10"/>
  <c r="F12" i="10"/>
  <c r="F9" i="10"/>
  <c r="F8" i="10"/>
  <c r="G9" i="10"/>
  <c r="G12" i="10"/>
  <c r="G15" i="10"/>
  <c r="G19" i="10"/>
  <c r="F31" i="10"/>
  <c r="F46" i="10" l="1"/>
  <c r="F53" i="10"/>
  <c r="F32" i="11" l="1"/>
  <c r="G32" i="11"/>
  <c r="G19" i="11"/>
  <c r="G21" i="11"/>
  <c r="G22" i="11"/>
  <c r="G17" i="11"/>
  <c r="G11" i="11"/>
  <c r="G10" i="11"/>
  <c r="G9" i="11"/>
  <c r="G7" i="11"/>
  <c r="G13" i="11"/>
  <c r="G25" i="11"/>
  <c r="G24" i="11"/>
  <c r="G23" i="11"/>
  <c r="G34" i="11" l="1"/>
  <c r="G35" i="11" l="1"/>
  <c r="F34" i="11" l="1"/>
  <c r="F35" i="11"/>
  <c r="F29" i="11" l="1"/>
  <c r="F36" i="11"/>
  <c r="F33" i="11"/>
  <c r="F30" i="11"/>
  <c r="F31" i="11" l="1"/>
  <c r="F28" i="11"/>
  <c r="G33" i="11" l="1"/>
  <c r="G30" i="11" l="1"/>
  <c r="G29" i="11"/>
  <c r="G54" i="11"/>
  <c r="G53" i="11"/>
  <c r="G52" i="11"/>
  <c r="G51" i="11"/>
  <c r="G28" i="11" l="1"/>
  <c r="G31" i="11"/>
  <c r="F17" i="11" l="1"/>
  <c r="F72" i="11"/>
  <c r="F71" i="11"/>
  <c r="F70" i="11"/>
  <c r="F68" i="11"/>
  <c r="F67" i="11"/>
  <c r="F65" i="11"/>
  <c r="F66" i="11"/>
  <c r="F7" i="11"/>
  <c r="F25" i="11"/>
  <c r="F24" i="11"/>
  <c r="F23" i="11"/>
  <c r="F22" i="11"/>
  <c r="F21" i="11"/>
  <c r="F13" i="11"/>
  <c r="F11" i="11"/>
  <c r="F10" i="11"/>
  <c r="F9" i="11"/>
  <c r="G72" i="11" l="1"/>
  <c r="G71" i="11"/>
  <c r="G70" i="11"/>
  <c r="G68" i="11"/>
  <c r="G67" i="11"/>
  <c r="G66" i="11"/>
  <c r="G65" i="11"/>
  <c r="G77" i="11"/>
  <c r="G76" i="11"/>
  <c r="G75" i="11"/>
  <c r="F77" i="11"/>
  <c r="F76" i="11"/>
  <c r="F75" i="11"/>
  <c r="G74" i="11"/>
  <c r="F74" i="11"/>
  <c r="G62" i="11"/>
  <c r="G61" i="11"/>
  <c r="G60" i="11"/>
  <c r="G59" i="11"/>
  <c r="G58" i="11"/>
  <c r="G57" i="11"/>
  <c r="F62" i="11"/>
  <c r="F61" i="11"/>
  <c r="F60" i="11"/>
  <c r="F59" i="11"/>
  <c r="F58" i="11"/>
  <c r="F57" i="11"/>
  <c r="G39" i="11"/>
  <c r="G38" i="11"/>
  <c r="F39" i="11"/>
  <c r="F38" i="11"/>
  <c r="G36" i="11"/>
  <c r="G41" i="11"/>
  <c r="G42" i="11"/>
  <c r="G43" i="11"/>
  <c r="G44" i="11"/>
  <c r="G45" i="11"/>
  <c r="G46" i="11"/>
  <c r="G47" i="11"/>
  <c r="F47" i="11"/>
  <c r="G55" i="11"/>
  <c r="F54" i="11"/>
  <c r="F53" i="11"/>
  <c r="F52" i="11"/>
  <c r="F51" i="11"/>
  <c r="F46" i="11"/>
  <c r="F44" i="11"/>
  <c r="F45" i="11"/>
  <c r="F43" i="11"/>
  <c r="F42" i="11"/>
  <c r="F41" i="11"/>
  <c r="D72" i="11"/>
  <c r="D32" i="11"/>
  <c r="D31" i="11"/>
  <c r="D30" i="11"/>
  <c r="D29" i="11"/>
  <c r="D28" i="11"/>
  <c r="D36" i="11"/>
  <c r="D70" i="11"/>
  <c r="D71" i="11"/>
  <c r="D68" i="11"/>
  <c r="D67" i="11"/>
  <c r="D66" i="11"/>
  <c r="D64" i="11"/>
  <c r="D47" i="11"/>
  <c r="D39" i="11"/>
  <c r="D38" i="11"/>
  <c r="D54" i="11"/>
  <c r="D53" i="11"/>
  <c r="D52" i="11"/>
  <c r="D51" i="11"/>
  <c r="D55" i="11"/>
  <c r="D79" i="11"/>
  <c r="D77" i="11"/>
  <c r="D76" i="11"/>
  <c r="D62" i="11"/>
  <c r="D61" i="11"/>
  <c r="D60" i="11"/>
  <c r="D59" i="11"/>
  <c r="D58" i="11"/>
  <c r="D57" i="11"/>
  <c r="D46" i="11"/>
  <c r="D44" i="11"/>
  <c r="D43" i="11"/>
  <c r="D42" i="11"/>
  <c r="D41" i="11"/>
  <c r="D18" i="11"/>
  <c r="D25" i="11"/>
  <c r="D24" i="11"/>
  <c r="D23" i="11"/>
  <c r="D22" i="11"/>
  <c r="D21" i="11"/>
  <c r="D17" i="11"/>
  <c r="D13" i="11"/>
  <c r="D11" i="11"/>
  <c r="D10" i="11"/>
  <c r="D9" i="11"/>
  <c r="D7" i="11"/>
  <c r="I218" i="12" l="1"/>
  <c r="H218" i="12"/>
  <c r="I217" i="12"/>
  <c r="H217" i="12"/>
  <c r="I216" i="12"/>
  <c r="H216" i="12"/>
  <c r="G215" i="12"/>
  <c r="F215" i="12"/>
  <c r="F214" i="12" s="1"/>
  <c r="E215" i="12"/>
  <c r="E214" i="12" s="1"/>
  <c r="D215" i="12"/>
  <c r="D214" i="12" s="1"/>
  <c r="I213" i="12"/>
  <c r="H213" i="12"/>
  <c r="G212" i="12"/>
  <c r="F212" i="12"/>
  <c r="I212" i="12" s="1"/>
  <c r="E212" i="12"/>
  <c r="D212" i="12"/>
  <c r="I210" i="12"/>
  <c r="H210" i="12"/>
  <c r="I209" i="12"/>
  <c r="H209" i="12"/>
  <c r="G208" i="12"/>
  <c r="F208" i="12"/>
  <c r="E208" i="12"/>
  <c r="D208" i="12"/>
  <c r="I207" i="12"/>
  <c r="H207" i="12"/>
  <c r="G206" i="12"/>
  <c r="F206" i="12"/>
  <c r="E206" i="12"/>
  <c r="D206" i="12"/>
  <c r="I205" i="12"/>
  <c r="H205" i="12"/>
  <c r="I204" i="12"/>
  <c r="H204" i="12"/>
  <c r="I203" i="12"/>
  <c r="H203" i="12"/>
  <c r="I202" i="12"/>
  <c r="H202" i="12"/>
  <c r="I201" i="12"/>
  <c r="H201" i="12"/>
  <c r="I200" i="12"/>
  <c r="H200" i="12"/>
  <c r="I199" i="12"/>
  <c r="H199" i="12"/>
  <c r="I198" i="12"/>
  <c r="H198" i="12"/>
  <c r="G197" i="12"/>
  <c r="F197" i="12"/>
  <c r="E197" i="12"/>
  <c r="D197" i="12"/>
  <c r="I196" i="12"/>
  <c r="H196" i="12"/>
  <c r="I195" i="12"/>
  <c r="H195" i="12"/>
  <c r="I194" i="12"/>
  <c r="H194" i="12"/>
  <c r="I193" i="12"/>
  <c r="H193" i="12"/>
  <c r="G192" i="12"/>
  <c r="G191" i="12" s="1"/>
  <c r="F192" i="12"/>
  <c r="E192" i="12"/>
  <c r="E191" i="12" s="1"/>
  <c r="D192" i="12"/>
  <c r="I190" i="12"/>
  <c r="H190" i="12"/>
  <c r="I189" i="12"/>
  <c r="H189" i="12"/>
  <c r="I188" i="12"/>
  <c r="H188" i="12"/>
  <c r="I187" i="12"/>
  <c r="H187" i="12"/>
  <c r="I186" i="12"/>
  <c r="H186" i="12"/>
  <c r="I185" i="12"/>
  <c r="H185" i="12"/>
  <c r="I184" i="12"/>
  <c r="H184" i="12"/>
  <c r="I183" i="12"/>
  <c r="H183" i="12"/>
  <c r="G182" i="12"/>
  <c r="F182" i="12"/>
  <c r="I182" i="12" s="1"/>
  <c r="E182" i="12"/>
  <c r="D182" i="12"/>
  <c r="I181" i="12"/>
  <c r="H181" i="12"/>
  <c r="G180" i="12"/>
  <c r="F180" i="12"/>
  <c r="E180" i="12"/>
  <c r="D180" i="12"/>
  <c r="I179" i="12"/>
  <c r="H179" i="12"/>
  <c r="I178" i="12"/>
  <c r="H178" i="12"/>
  <c r="I177" i="12"/>
  <c r="H177" i="12"/>
  <c r="I176" i="12"/>
  <c r="H176" i="12"/>
  <c r="I175" i="12"/>
  <c r="H175" i="12"/>
  <c r="I174" i="12"/>
  <c r="H174" i="12"/>
  <c r="G173" i="12"/>
  <c r="I173" i="12" s="1"/>
  <c r="F173" i="12"/>
  <c r="E173" i="12"/>
  <c r="D173" i="12"/>
  <c r="I172" i="12"/>
  <c r="H172" i="12"/>
  <c r="I171" i="12"/>
  <c r="H171" i="12"/>
  <c r="I170" i="12"/>
  <c r="H170" i="12"/>
  <c r="I169" i="12"/>
  <c r="H169" i="12"/>
  <c r="I168" i="12"/>
  <c r="H168" i="12"/>
  <c r="I167" i="12"/>
  <c r="H167" i="12"/>
  <c r="I166" i="12"/>
  <c r="H166" i="12"/>
  <c r="I165" i="12"/>
  <c r="H165" i="12"/>
  <c r="I164" i="12"/>
  <c r="H164" i="12"/>
  <c r="I163" i="12"/>
  <c r="H163" i="12"/>
  <c r="I162" i="12"/>
  <c r="H162" i="12"/>
  <c r="I161" i="12"/>
  <c r="H161" i="12"/>
  <c r="I160" i="12"/>
  <c r="H160" i="12"/>
  <c r="I159" i="12"/>
  <c r="H159" i="12"/>
  <c r="I158" i="12"/>
  <c r="H158" i="12"/>
  <c r="I157" i="12"/>
  <c r="H157" i="12"/>
  <c r="I156" i="12"/>
  <c r="H156" i="12"/>
  <c r="I155" i="12"/>
  <c r="H155" i="12"/>
  <c r="I154" i="12"/>
  <c r="H154" i="12"/>
  <c r="I153" i="12"/>
  <c r="H153" i="12"/>
  <c r="I152" i="12"/>
  <c r="H152" i="12"/>
  <c r="I151" i="12"/>
  <c r="H151" i="12"/>
  <c r="I150" i="12"/>
  <c r="H150" i="12"/>
  <c r="I149" i="12"/>
  <c r="H149" i="12"/>
  <c r="I148" i="12"/>
  <c r="H148" i="12"/>
  <c r="I147" i="12"/>
  <c r="H147" i="12"/>
  <c r="I146" i="12"/>
  <c r="H146" i="12"/>
  <c r="I145" i="12"/>
  <c r="H145" i="12"/>
  <c r="I144" i="12"/>
  <c r="H144" i="12"/>
  <c r="I143" i="12"/>
  <c r="H143" i="12"/>
  <c r="I142" i="12"/>
  <c r="H142" i="12"/>
  <c r="G141" i="12"/>
  <c r="F141" i="12"/>
  <c r="F124" i="12" s="1"/>
  <c r="E141" i="12"/>
  <c r="D141" i="12"/>
  <c r="I140" i="12"/>
  <c r="H140" i="12"/>
  <c r="I139" i="12"/>
  <c r="H139" i="12"/>
  <c r="I138" i="12"/>
  <c r="H138" i="12"/>
  <c r="I137" i="12"/>
  <c r="H137" i="12"/>
  <c r="I136" i="12"/>
  <c r="H136" i="12"/>
  <c r="I135" i="12"/>
  <c r="H135" i="12"/>
  <c r="I134" i="12"/>
  <c r="H134" i="12"/>
  <c r="I133" i="12"/>
  <c r="H133" i="12"/>
  <c r="I132" i="12"/>
  <c r="H132" i="12"/>
  <c r="I131" i="12"/>
  <c r="H131" i="12"/>
  <c r="I130" i="12"/>
  <c r="H130" i="12"/>
  <c r="I129" i="12"/>
  <c r="H129" i="12"/>
  <c r="I128" i="12"/>
  <c r="H128" i="12"/>
  <c r="I127" i="12"/>
  <c r="H127" i="12"/>
  <c r="I126" i="12"/>
  <c r="H126" i="12"/>
  <c r="G125" i="12"/>
  <c r="F125" i="12"/>
  <c r="E125" i="12"/>
  <c r="E124" i="12" s="1"/>
  <c r="D125" i="12"/>
  <c r="D124" i="12" s="1"/>
  <c r="I123" i="12"/>
  <c r="H123" i="12"/>
  <c r="I122" i="12"/>
  <c r="H122" i="12"/>
  <c r="I121" i="12"/>
  <c r="H121" i="12"/>
  <c r="I120" i="12"/>
  <c r="H120" i="12"/>
  <c r="I119" i="12"/>
  <c r="H119" i="12"/>
  <c r="I118" i="12"/>
  <c r="H118" i="12"/>
  <c r="I117" i="12"/>
  <c r="H117" i="12"/>
  <c r="I116" i="12"/>
  <c r="H116" i="12"/>
  <c r="I115" i="12"/>
  <c r="H115" i="12"/>
  <c r="I114" i="12"/>
  <c r="H114" i="12"/>
  <c r="I113" i="12"/>
  <c r="H113" i="12"/>
  <c r="I112" i="12"/>
  <c r="H112" i="12"/>
  <c r="I111" i="12"/>
  <c r="H111" i="12"/>
  <c r="I110" i="12"/>
  <c r="H110" i="12"/>
  <c r="I109" i="12"/>
  <c r="H109" i="12"/>
  <c r="G108" i="12"/>
  <c r="H108" i="12" s="1"/>
  <c r="F108" i="12"/>
  <c r="E108" i="12"/>
  <c r="D108" i="12"/>
  <c r="I107" i="12"/>
  <c r="H107" i="12"/>
  <c r="I106" i="12"/>
  <c r="H106" i="12"/>
  <c r="I105" i="12"/>
  <c r="H105" i="12"/>
  <c r="I104" i="12"/>
  <c r="H104" i="12"/>
  <c r="I103" i="12"/>
  <c r="H103" i="12"/>
  <c r="I102" i="12"/>
  <c r="H102" i="12"/>
  <c r="I101" i="12"/>
  <c r="H101" i="12"/>
  <c r="I100" i="12"/>
  <c r="H100" i="12"/>
  <c r="I99" i="12"/>
  <c r="H99" i="12"/>
  <c r="I98" i="12"/>
  <c r="H98" i="12"/>
  <c r="I97" i="12"/>
  <c r="H97" i="12"/>
  <c r="I96" i="12"/>
  <c r="H96" i="12"/>
  <c r="I95" i="12"/>
  <c r="H95" i="12"/>
  <c r="I94" i="12"/>
  <c r="H94" i="12"/>
  <c r="I93" i="12"/>
  <c r="H93" i="12"/>
  <c r="I92" i="12"/>
  <c r="H92" i="12"/>
  <c r="I91" i="12"/>
  <c r="H91" i="12"/>
  <c r="I90" i="12"/>
  <c r="H90" i="12"/>
  <c r="I89" i="12"/>
  <c r="H89" i="12"/>
  <c r="I88" i="12"/>
  <c r="H88" i="12"/>
  <c r="I87" i="12"/>
  <c r="H87" i="12"/>
  <c r="I86" i="12"/>
  <c r="H86" i="12"/>
  <c r="G85" i="12"/>
  <c r="I85" i="12" s="1"/>
  <c r="F85" i="12"/>
  <c r="E85" i="12"/>
  <c r="D85" i="12"/>
  <c r="I84" i="12"/>
  <c r="H84" i="12"/>
  <c r="I83" i="12"/>
  <c r="H83" i="12"/>
  <c r="I82" i="12"/>
  <c r="H82" i="12"/>
  <c r="I81" i="12"/>
  <c r="H81" i="12"/>
  <c r="I80" i="12"/>
  <c r="H80" i="12"/>
  <c r="G79" i="12"/>
  <c r="F79" i="12"/>
  <c r="F78" i="12" s="1"/>
  <c r="E79" i="12"/>
  <c r="D79" i="12"/>
  <c r="I76" i="12"/>
  <c r="H76" i="12"/>
  <c r="I75" i="12"/>
  <c r="H75" i="12"/>
  <c r="I74" i="12"/>
  <c r="H74" i="12"/>
  <c r="I73" i="12"/>
  <c r="H73" i="12"/>
  <c r="I72" i="12"/>
  <c r="H72" i="12"/>
  <c r="I71" i="12"/>
  <c r="H71" i="12"/>
  <c r="I70" i="12"/>
  <c r="H70" i="12"/>
  <c r="I69" i="12"/>
  <c r="H69" i="12"/>
  <c r="I68" i="12"/>
  <c r="H68" i="12"/>
  <c r="I67" i="12"/>
  <c r="H67" i="12"/>
  <c r="I66" i="12"/>
  <c r="H66" i="12"/>
  <c r="I65" i="12"/>
  <c r="H65" i="12"/>
  <c r="I64" i="12"/>
  <c r="H64" i="12"/>
  <c r="I63" i="12"/>
  <c r="H63" i="12"/>
  <c r="I62" i="12"/>
  <c r="H62" i="12"/>
  <c r="I61" i="12"/>
  <c r="H61" i="12"/>
  <c r="G60" i="12"/>
  <c r="F60" i="12"/>
  <c r="F19" i="11" s="1"/>
  <c r="E60" i="12"/>
  <c r="E19" i="11" s="1"/>
  <c r="D60" i="12"/>
  <c r="D19" i="11" s="1"/>
  <c r="I59" i="12"/>
  <c r="H59" i="12"/>
  <c r="I58" i="12"/>
  <c r="H58" i="12"/>
  <c r="I57" i="12"/>
  <c r="H57" i="12"/>
  <c r="I56" i="12"/>
  <c r="H56" i="12"/>
  <c r="I55" i="12"/>
  <c r="H55" i="12"/>
  <c r="I54" i="12"/>
  <c r="H54" i="12"/>
  <c r="I53" i="12"/>
  <c r="H53" i="12"/>
  <c r="I52" i="12"/>
  <c r="H52" i="12"/>
  <c r="I51" i="12"/>
  <c r="H51" i="12"/>
  <c r="I50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I42" i="12"/>
  <c r="H42" i="12"/>
  <c r="I41" i="12"/>
  <c r="H41" i="12"/>
  <c r="I40" i="12"/>
  <c r="H40" i="12"/>
  <c r="I39" i="12"/>
  <c r="H39" i="12"/>
  <c r="I38" i="12"/>
  <c r="H38" i="12"/>
  <c r="I37" i="12"/>
  <c r="H37" i="12"/>
  <c r="I36" i="12"/>
  <c r="H36" i="12"/>
  <c r="I35" i="12"/>
  <c r="H35" i="12"/>
  <c r="I34" i="12"/>
  <c r="H34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I9" i="12"/>
  <c r="H9" i="12"/>
  <c r="I8" i="12"/>
  <c r="H8" i="12"/>
  <c r="G7" i="12"/>
  <c r="F7" i="12"/>
  <c r="F6" i="12" s="1"/>
  <c r="E7" i="12"/>
  <c r="E6" i="12" s="1"/>
  <c r="D7" i="12"/>
  <c r="D6" i="12" s="1"/>
  <c r="E78" i="12" l="1"/>
  <c r="E77" i="12" s="1"/>
  <c r="I197" i="12"/>
  <c r="H206" i="12"/>
  <c r="I60" i="12"/>
  <c r="I208" i="12"/>
  <c r="I125" i="12"/>
  <c r="H212" i="12"/>
  <c r="H85" i="12"/>
  <c r="H173" i="12"/>
  <c r="H180" i="12"/>
  <c r="H192" i="12"/>
  <c r="H197" i="12"/>
  <c r="I79" i="12"/>
  <c r="I141" i="12"/>
  <c r="I215" i="12"/>
  <c r="E211" i="12"/>
  <c r="H7" i="12"/>
  <c r="H60" i="12"/>
  <c r="D78" i="12"/>
  <c r="I108" i="12"/>
  <c r="H141" i="12"/>
  <c r="I180" i="12"/>
  <c r="H182" i="12"/>
  <c r="D191" i="12"/>
  <c r="H191" i="12" s="1"/>
  <c r="I192" i="12"/>
  <c r="I206" i="12"/>
  <c r="H208" i="12"/>
  <c r="D211" i="12"/>
  <c r="E5" i="12"/>
  <c r="H79" i="12"/>
  <c r="G6" i="12"/>
  <c r="I7" i="12"/>
  <c r="G78" i="12"/>
  <c r="G124" i="12"/>
  <c r="G214" i="12"/>
  <c r="H125" i="12"/>
  <c r="H215" i="12"/>
  <c r="F191" i="12"/>
  <c r="F77" i="12" s="1"/>
  <c r="F211" i="12"/>
  <c r="D77" i="12" l="1"/>
  <c r="D5" i="12" s="1"/>
  <c r="F5" i="12"/>
  <c r="I78" i="12"/>
  <c r="G77" i="12"/>
  <c r="H78" i="12"/>
  <c r="I191" i="12"/>
  <c r="I214" i="12"/>
  <c r="G211" i="12"/>
  <c r="H214" i="12"/>
  <c r="H6" i="12"/>
  <c r="I6" i="12"/>
  <c r="G5" i="12"/>
  <c r="I124" i="12"/>
  <c r="H124" i="12"/>
  <c r="H5" i="12" l="1"/>
  <c r="I5" i="12"/>
  <c r="H211" i="12"/>
  <c r="I211" i="12"/>
  <c r="I77" i="12"/>
  <c r="H77" i="12"/>
  <c r="G52" i="10" l="1"/>
  <c r="D52" i="10"/>
  <c r="D45" i="10"/>
  <c r="D39" i="10"/>
  <c r="G26" i="10"/>
  <c r="D26" i="10"/>
  <c r="G22" i="10"/>
  <c r="D22" i="10"/>
  <c r="D18" i="10"/>
  <c r="D9" i="10"/>
  <c r="G87" i="10" l="1"/>
  <c r="D87" i="10"/>
  <c r="G85" i="10"/>
  <c r="D85" i="10"/>
  <c r="G84" i="10"/>
  <c r="D84" i="10"/>
  <c r="G83" i="10"/>
  <c r="D83" i="10"/>
  <c r="G82" i="10"/>
  <c r="D82" i="10"/>
  <c r="G81" i="10"/>
  <c r="D81" i="10"/>
  <c r="G80" i="10"/>
  <c r="D80" i="10"/>
  <c r="G76" i="10"/>
  <c r="D76" i="10"/>
  <c r="G73" i="10"/>
  <c r="D73" i="10"/>
  <c r="G72" i="10"/>
  <c r="D72" i="10"/>
  <c r="G69" i="10"/>
  <c r="D69" i="10"/>
  <c r="G68" i="10"/>
  <c r="D68" i="10"/>
  <c r="G67" i="10"/>
  <c r="D67" i="10"/>
  <c r="G66" i="10"/>
  <c r="D66" i="10"/>
  <c r="G65" i="10"/>
  <c r="D65" i="10"/>
  <c r="G64" i="10"/>
  <c r="D64" i="10"/>
  <c r="G62" i="10"/>
  <c r="D62" i="10"/>
  <c r="G61" i="10"/>
  <c r="D61" i="10"/>
  <c r="G60" i="10"/>
  <c r="D60" i="10"/>
  <c r="G59" i="10"/>
  <c r="D59" i="10"/>
  <c r="G58" i="10"/>
  <c r="D58" i="10"/>
  <c r="G57" i="10"/>
  <c r="D57" i="10"/>
  <c r="G56" i="10"/>
  <c r="D56" i="10"/>
  <c r="G55" i="10"/>
  <c r="D55" i="10"/>
  <c r="G54" i="10"/>
  <c r="D54" i="10"/>
  <c r="G51" i="10"/>
  <c r="D51" i="10"/>
  <c r="G50" i="10"/>
  <c r="D50" i="10"/>
  <c r="G49" i="10"/>
  <c r="D49" i="10"/>
  <c r="G48" i="10"/>
  <c r="D48" i="10"/>
  <c r="G47" i="10"/>
  <c r="D47" i="10"/>
  <c r="G45" i="10"/>
  <c r="G44" i="10"/>
  <c r="D44" i="10"/>
  <c r="G43" i="10"/>
  <c r="D43" i="10"/>
  <c r="G42" i="10"/>
  <c r="D42" i="10"/>
  <c r="G39" i="10"/>
  <c r="G38" i="10"/>
  <c r="D38" i="10"/>
  <c r="G36" i="10"/>
  <c r="D36" i="10"/>
  <c r="G35" i="10"/>
  <c r="D35" i="10"/>
  <c r="G31" i="10"/>
  <c r="D31" i="10"/>
  <c r="G27" i="10"/>
  <c r="D27" i="10"/>
  <c r="G25" i="10"/>
  <c r="D25" i="10"/>
  <c r="D21" i="10"/>
  <c r="D19" i="10"/>
  <c r="D15" i="10"/>
  <c r="D12" i="10"/>
  <c r="G8" i="10"/>
  <c r="D8" i="10"/>
  <c r="H36" i="11" l="1"/>
  <c r="I36" i="11"/>
  <c r="H69" i="11" l="1"/>
  <c r="I69" i="11"/>
  <c r="I78" i="11"/>
  <c r="H78" i="11"/>
  <c r="E48" i="11"/>
  <c r="F48" i="11"/>
  <c r="G48" i="11"/>
  <c r="G27" i="11" l="1"/>
  <c r="F27" i="11"/>
  <c r="E27" i="11"/>
  <c r="I58" i="11"/>
  <c r="H62" i="11"/>
  <c r="I61" i="11"/>
  <c r="I57" i="11"/>
  <c r="I79" i="11"/>
  <c r="I62" i="11"/>
  <c r="I76" i="11"/>
  <c r="I34" i="11"/>
  <c r="E37" i="11"/>
  <c r="H45" i="11"/>
  <c r="I39" i="11"/>
  <c r="F37" i="11"/>
  <c r="G37" i="11"/>
  <c r="I45" i="11"/>
  <c r="I77" i="11"/>
  <c r="I75" i="11"/>
  <c r="I22" i="11"/>
  <c r="D37" i="11"/>
  <c r="H39" i="11"/>
  <c r="D73" i="11"/>
  <c r="H47" i="11"/>
  <c r="F73" i="11"/>
  <c r="I38" i="11"/>
  <c r="H74" i="11"/>
  <c r="I11" i="11"/>
  <c r="I24" i="11"/>
  <c r="I72" i="11"/>
  <c r="H76" i="11"/>
  <c r="E73" i="11"/>
  <c r="H38" i="11"/>
  <c r="I74" i="11"/>
  <c r="H75" i="11"/>
  <c r="H77" i="11"/>
  <c r="H79" i="11"/>
  <c r="H64" i="11"/>
  <c r="G73" i="11"/>
  <c r="I44" i="11"/>
  <c r="I35" i="11"/>
  <c r="I31" i="11"/>
  <c r="I54" i="11"/>
  <c r="I42" i="11"/>
  <c r="I33" i="11"/>
  <c r="I29" i="11"/>
  <c r="I48" i="11"/>
  <c r="I52" i="11"/>
  <c r="I15" i="11"/>
  <c r="H22" i="11"/>
  <c r="I25" i="11"/>
  <c r="I21" i="11"/>
  <c r="I46" i="11"/>
  <c r="I41" i="11"/>
  <c r="I32" i="11"/>
  <c r="I28" i="11"/>
  <c r="H49" i="11"/>
  <c r="I55" i="11"/>
  <c r="I51" i="11"/>
  <c r="H72" i="11"/>
  <c r="I71" i="11"/>
  <c r="I65" i="11"/>
  <c r="H59" i="11"/>
  <c r="F56" i="11"/>
  <c r="E56" i="11"/>
  <c r="I13" i="11"/>
  <c r="D56" i="11"/>
  <c r="I60" i="11"/>
  <c r="I59" i="11"/>
  <c r="H60" i="11"/>
  <c r="G56" i="11"/>
  <c r="H66" i="11"/>
  <c r="I67" i="11"/>
  <c r="I66" i="11"/>
  <c r="H61" i="11"/>
  <c r="H68" i="11"/>
  <c r="H58" i="11"/>
  <c r="H57" i="11"/>
  <c r="H32" i="11"/>
  <c r="I9" i="11"/>
  <c r="I47" i="11"/>
  <c r="I68" i="11"/>
  <c r="I64" i="11"/>
  <c r="H70" i="11"/>
  <c r="I19" i="11"/>
  <c r="H10" i="11"/>
  <c r="H24" i="11"/>
  <c r="I23" i="11"/>
  <c r="I43" i="11"/>
  <c r="I30" i="11"/>
  <c r="I53" i="11"/>
  <c r="E63" i="11"/>
  <c r="I70" i="11"/>
  <c r="F63" i="11"/>
  <c r="H65" i="11"/>
  <c r="G63" i="11"/>
  <c r="D63" i="11"/>
  <c r="I10" i="11"/>
  <c r="I49" i="11"/>
  <c r="H71" i="11"/>
  <c r="H9" i="11"/>
  <c r="H11" i="11"/>
  <c r="H15" i="11"/>
  <c r="H19" i="11"/>
  <c r="H21" i="11"/>
  <c r="H23" i="11"/>
  <c r="H25" i="11"/>
  <c r="E50" i="11"/>
  <c r="H67" i="11"/>
  <c r="G50" i="11"/>
  <c r="F50" i="11"/>
  <c r="D48" i="11"/>
  <c r="H48" i="11" s="1"/>
  <c r="E40" i="11"/>
  <c r="F40" i="11"/>
  <c r="G40" i="11"/>
  <c r="D20" i="11"/>
  <c r="D14" i="11"/>
  <c r="D8" i="11"/>
  <c r="F20" i="11"/>
  <c r="G20" i="11"/>
  <c r="F18" i="11"/>
  <c r="G18" i="11"/>
  <c r="F14" i="11"/>
  <c r="G14" i="11"/>
  <c r="F12" i="11"/>
  <c r="G12" i="11"/>
  <c r="F8" i="11"/>
  <c r="G8" i="11"/>
  <c r="E18" i="11"/>
  <c r="E14" i="11"/>
  <c r="E12" i="11"/>
  <c r="F26" i="11" l="1"/>
  <c r="L5" i="12" s="1"/>
  <c r="H63" i="11"/>
  <c r="E26" i="11"/>
  <c r="K5" i="12" s="1"/>
  <c r="G26" i="11"/>
  <c r="I73" i="11"/>
  <c r="I37" i="11"/>
  <c r="H37" i="11"/>
  <c r="I56" i="11"/>
  <c r="H56" i="11"/>
  <c r="I63" i="11"/>
  <c r="I8" i="11"/>
  <c r="H8" i="11"/>
  <c r="I14" i="11"/>
  <c r="H14" i="11"/>
  <c r="H20" i="11"/>
  <c r="I20" i="11"/>
  <c r="I40" i="11"/>
  <c r="I27" i="11"/>
  <c r="I12" i="11"/>
  <c r="I18" i="11"/>
  <c r="H18" i="11"/>
  <c r="I50" i="11"/>
  <c r="E20" i="11"/>
  <c r="E8" i="11"/>
  <c r="M5" i="12" l="1"/>
  <c r="I26" i="11"/>
  <c r="H39" i="10"/>
  <c r="D37" i="10" l="1"/>
  <c r="G37" i="10"/>
  <c r="I9" i="10" l="1"/>
  <c r="F11" i="10"/>
  <c r="F14" i="10"/>
  <c r="F17" i="10"/>
  <c r="F20" i="10"/>
  <c r="F24" i="10"/>
  <c r="F23" i="10" s="1"/>
  <c r="F30" i="10"/>
  <c r="I25" i="10"/>
  <c r="I82" i="10"/>
  <c r="I68" i="10"/>
  <c r="I66" i="10"/>
  <c r="I64" i="10"/>
  <c r="I57" i="10"/>
  <c r="I52" i="10"/>
  <c r="I45" i="10"/>
  <c r="D25" i="9"/>
  <c r="E25" i="9"/>
  <c r="F25" i="9"/>
  <c r="H20" i="9"/>
  <c r="G20" i="9"/>
  <c r="H19" i="9"/>
  <c r="G19" i="9"/>
  <c r="H18" i="9"/>
  <c r="G18" i="9"/>
  <c r="H87" i="10"/>
  <c r="H85" i="10"/>
  <c r="I84" i="10"/>
  <c r="H84" i="10"/>
  <c r="I83" i="10"/>
  <c r="H83" i="10"/>
  <c r="H82" i="10"/>
  <c r="I81" i="10"/>
  <c r="H81" i="10"/>
  <c r="H80" i="10"/>
  <c r="H76" i="10"/>
  <c r="H73" i="10"/>
  <c r="H72" i="10"/>
  <c r="H69" i="10"/>
  <c r="H68" i="10"/>
  <c r="H67" i="10"/>
  <c r="H66" i="10"/>
  <c r="H65" i="10"/>
  <c r="H64" i="10"/>
  <c r="H62" i="10"/>
  <c r="H61" i="10"/>
  <c r="H60" i="10"/>
  <c r="H59" i="10"/>
  <c r="H58" i="10"/>
  <c r="H57" i="10"/>
  <c r="H56" i="10"/>
  <c r="H55" i="10"/>
  <c r="H54" i="10"/>
  <c r="H52" i="10"/>
  <c r="H51" i="10"/>
  <c r="H50" i="10"/>
  <c r="H49" i="10"/>
  <c r="H48" i="10"/>
  <c r="H47" i="10"/>
  <c r="H45" i="10"/>
  <c r="H44" i="10"/>
  <c r="H43" i="10"/>
  <c r="H42" i="10"/>
  <c r="H38" i="10"/>
  <c r="H36" i="10"/>
  <c r="H35" i="10"/>
  <c r="I31" i="10"/>
  <c r="H31" i="10"/>
  <c r="I27" i="10"/>
  <c r="H27" i="10"/>
  <c r="I26" i="10"/>
  <c r="H26" i="10"/>
  <c r="H25" i="10"/>
  <c r="I22" i="10"/>
  <c r="H22" i="10"/>
  <c r="I21" i="10"/>
  <c r="H21" i="10"/>
  <c r="H19" i="10"/>
  <c r="I18" i="10"/>
  <c r="H18" i="10"/>
  <c r="I15" i="10"/>
  <c r="H15" i="10"/>
  <c r="H12" i="10"/>
  <c r="H9" i="10"/>
  <c r="I8" i="10"/>
  <c r="H8" i="10"/>
  <c r="E20" i="9"/>
  <c r="G86" i="10"/>
  <c r="G79" i="10"/>
  <c r="C25" i="9"/>
  <c r="I19" i="10" l="1"/>
  <c r="I58" i="10"/>
  <c r="I42" i="10"/>
  <c r="I39" i="10"/>
  <c r="I47" i="10"/>
  <c r="I60" i="10"/>
  <c r="I72" i="10"/>
  <c r="I54" i="10"/>
  <c r="I65" i="10"/>
  <c r="I44" i="10"/>
  <c r="I61" i="10"/>
  <c r="I49" i="10"/>
  <c r="I69" i="10"/>
  <c r="I51" i="10"/>
  <c r="I56" i="10"/>
  <c r="I43" i="10"/>
  <c r="I76" i="10"/>
  <c r="I36" i="10"/>
  <c r="I67" i="10"/>
  <c r="I80" i="10"/>
  <c r="I50" i="10"/>
  <c r="I55" i="10"/>
  <c r="I85" i="10"/>
  <c r="I35" i="10"/>
  <c r="I73" i="10"/>
  <c r="I87" i="10"/>
  <c r="I48" i="10"/>
  <c r="I59" i="10"/>
  <c r="I12" i="10"/>
  <c r="G25" i="9"/>
  <c r="G78" i="10"/>
  <c r="G77" i="10" s="1"/>
  <c r="H25" i="9"/>
  <c r="F7" i="10"/>
  <c r="F6" i="10" s="1"/>
  <c r="F5" i="10" s="1"/>
  <c r="F13" i="10"/>
  <c r="F10" i="10"/>
  <c r="F16" i="10"/>
  <c r="F29" i="10"/>
  <c r="F16" i="11"/>
  <c r="F37" i="10" l="1"/>
  <c r="I38" i="10"/>
  <c r="F12" i="9"/>
  <c r="F28" i="10"/>
  <c r="L5" i="10" s="1"/>
  <c r="L7" i="10" s="1"/>
  <c r="F6" i="11"/>
  <c r="F5" i="11" s="1"/>
  <c r="E10" i="9" l="1"/>
  <c r="F79" i="10" l="1"/>
  <c r="I79" i="10" s="1"/>
  <c r="F86" i="10"/>
  <c r="I86" i="10" s="1"/>
  <c r="D86" i="10"/>
  <c r="H86" i="10" s="1"/>
  <c r="D79" i="10"/>
  <c r="H79" i="10" s="1"/>
  <c r="F75" i="10"/>
  <c r="F71" i="10"/>
  <c r="F63" i="10"/>
  <c r="F40" i="10" s="1"/>
  <c r="F41" i="10"/>
  <c r="F34" i="10"/>
  <c r="G75" i="10"/>
  <c r="D75" i="10"/>
  <c r="H75" i="10" l="1"/>
  <c r="F74" i="10"/>
  <c r="I75" i="10"/>
  <c r="F70" i="10"/>
  <c r="F78" i="10"/>
  <c r="F77" i="10" s="1"/>
  <c r="D78" i="10"/>
  <c r="F33" i="10"/>
  <c r="E9" i="9"/>
  <c r="D77" i="10" l="1"/>
  <c r="H78" i="10"/>
  <c r="I78" i="10"/>
  <c r="G63" i="10"/>
  <c r="D63" i="10"/>
  <c r="G53" i="10"/>
  <c r="D53" i="10"/>
  <c r="G46" i="10"/>
  <c r="D46" i="10"/>
  <c r="G41" i="10"/>
  <c r="I41" i="10" s="1"/>
  <c r="D41" i="10"/>
  <c r="G34" i="10"/>
  <c r="I37" i="10"/>
  <c r="G71" i="10"/>
  <c r="G74" i="10"/>
  <c r="D74" i="10"/>
  <c r="D71" i="10"/>
  <c r="D70" i="10" s="1"/>
  <c r="D34" i="10"/>
  <c r="H37" i="10" l="1"/>
  <c r="H41" i="10"/>
  <c r="H71" i="10"/>
  <c r="I71" i="10"/>
  <c r="H74" i="10"/>
  <c r="I74" i="10"/>
  <c r="H77" i="10"/>
  <c r="H34" i="10"/>
  <c r="I34" i="10"/>
  <c r="C12" i="9"/>
  <c r="G12" i="9" s="1"/>
  <c r="E12" i="9"/>
  <c r="H12" i="9" s="1"/>
  <c r="I77" i="10"/>
  <c r="H63" i="10"/>
  <c r="I63" i="10"/>
  <c r="H53" i="10"/>
  <c r="I53" i="10"/>
  <c r="H46" i="10"/>
  <c r="I46" i="10"/>
  <c r="G70" i="10"/>
  <c r="G33" i="10"/>
  <c r="I33" i="10" s="1"/>
  <c r="G40" i="10"/>
  <c r="D40" i="10"/>
  <c r="D33" i="10"/>
  <c r="H70" i="10" l="1"/>
  <c r="I70" i="10"/>
  <c r="H33" i="10"/>
  <c r="H40" i="10"/>
  <c r="G32" i="10"/>
  <c r="D32" i="10"/>
  <c r="J6" i="10" s="1"/>
  <c r="E20" i="10"/>
  <c r="G20" i="10"/>
  <c r="D20" i="10"/>
  <c r="E17" i="10"/>
  <c r="G17" i="10"/>
  <c r="D17" i="10"/>
  <c r="G24" i="10"/>
  <c r="D24" i="10"/>
  <c r="E7" i="10"/>
  <c r="E6" i="10" s="1"/>
  <c r="G7" i="10"/>
  <c r="D7" i="10"/>
  <c r="K26" i="11" l="1"/>
  <c r="M6" i="10"/>
  <c r="H24" i="10"/>
  <c r="I24" i="10"/>
  <c r="H20" i="10"/>
  <c r="I20" i="10"/>
  <c r="H7" i="10"/>
  <c r="I7" i="10"/>
  <c r="H17" i="10"/>
  <c r="I17" i="10"/>
  <c r="F11" i="9"/>
  <c r="C11" i="9"/>
  <c r="H32" i="10"/>
  <c r="G23" i="10"/>
  <c r="D23" i="10"/>
  <c r="G16" i="10"/>
  <c r="D16" i="10"/>
  <c r="G6" i="10"/>
  <c r="D6" i="10"/>
  <c r="E16" i="10"/>
  <c r="G30" i="10"/>
  <c r="E30" i="10"/>
  <c r="E29" i="10" s="1"/>
  <c r="E28" i="10" s="1"/>
  <c r="D10" i="9" s="1"/>
  <c r="D30" i="10"/>
  <c r="G14" i="10"/>
  <c r="E14" i="10"/>
  <c r="E13" i="10" s="1"/>
  <c r="D14" i="10"/>
  <c r="G11" i="10"/>
  <c r="E11" i="10"/>
  <c r="E10" i="10" s="1"/>
  <c r="D11" i="10"/>
  <c r="H6" i="10" l="1"/>
  <c r="I6" i="10"/>
  <c r="H23" i="10"/>
  <c r="I23" i="10"/>
  <c r="H30" i="10"/>
  <c r="I30" i="10"/>
  <c r="H14" i="10"/>
  <c r="I14" i="10"/>
  <c r="H16" i="10"/>
  <c r="I16" i="10"/>
  <c r="H11" i="10"/>
  <c r="I11" i="10"/>
  <c r="G11" i="9"/>
  <c r="C20" i="9"/>
  <c r="F20" i="9"/>
  <c r="D20" i="9"/>
  <c r="G29" i="10"/>
  <c r="D29" i="10"/>
  <c r="D13" i="10"/>
  <c r="G10" i="10"/>
  <c r="D10" i="10"/>
  <c r="G13" i="10"/>
  <c r="H10" i="10" l="1"/>
  <c r="I10" i="10"/>
  <c r="H29" i="10"/>
  <c r="I29" i="10"/>
  <c r="H13" i="10"/>
  <c r="I13" i="10"/>
  <c r="G28" i="10"/>
  <c r="D28" i="10"/>
  <c r="C10" i="9" s="1"/>
  <c r="D5" i="10"/>
  <c r="G5" i="10"/>
  <c r="M5" i="10" l="1"/>
  <c r="M7" i="10" s="1"/>
  <c r="C9" i="9"/>
  <c r="J5" i="10"/>
  <c r="J7" i="10" s="1"/>
  <c r="F9" i="9"/>
  <c r="H9" i="9" s="1"/>
  <c r="F10" i="9"/>
  <c r="H10" i="9" s="1"/>
  <c r="H28" i="10"/>
  <c r="I28" i="10"/>
  <c r="I5" i="10"/>
  <c r="C13" i="9"/>
  <c r="H5" i="10"/>
  <c r="G9" i="9" l="1"/>
  <c r="F13" i="9"/>
  <c r="G13" i="9" s="1"/>
  <c r="G10" i="9"/>
  <c r="F28" i="9"/>
  <c r="C28" i="9"/>
  <c r="G28" i="9" l="1"/>
  <c r="I62" i="10" l="1"/>
  <c r="F32" i="10" l="1"/>
  <c r="I40" i="10"/>
  <c r="E11" i="9" l="1"/>
  <c r="I32" i="10"/>
  <c r="E13" i="9" l="1"/>
  <c r="H11" i="9"/>
  <c r="E28" i="9" l="1"/>
  <c r="H28" i="9" s="1"/>
  <c r="H13" i="9"/>
  <c r="D9" i="7" l="1"/>
  <c r="D8" i="7"/>
  <c r="D7" i="7"/>
  <c r="D6" i="7"/>
  <c r="D5" i="7"/>
  <c r="D4" i="7"/>
  <c r="D3" i="7"/>
  <c r="E71" i="10" l="1"/>
  <c r="E70" i="10" s="1"/>
  <c r="E75" i="10"/>
  <c r="E74" i="10" s="1"/>
  <c r="H43" i="11" l="1"/>
  <c r="H42" i="11"/>
  <c r="H44" i="11"/>
  <c r="H34" i="11"/>
  <c r="H46" i="11"/>
  <c r="H35" i="11"/>
  <c r="H33" i="11"/>
  <c r="E63" i="10"/>
  <c r="D40" i="11" l="1"/>
  <c r="H40" i="11" s="1"/>
  <c r="H41" i="11"/>
  <c r="E53" i="10"/>
  <c r="H55" i="11" l="1"/>
  <c r="I17" i="11"/>
  <c r="I7" i="11"/>
  <c r="G6" i="11"/>
  <c r="G16" i="11"/>
  <c r="E46" i="10"/>
  <c r="I16" i="11" l="1"/>
  <c r="I6" i="11"/>
  <c r="G5" i="11"/>
  <c r="K5" i="11" l="1"/>
  <c r="I5" i="11"/>
  <c r="H53" i="11" l="1"/>
  <c r="H30" i="11"/>
  <c r="H52" i="11"/>
  <c r="H31" i="11"/>
  <c r="H54" i="11"/>
  <c r="D27" i="11"/>
  <c r="H29" i="11"/>
  <c r="E37" i="10"/>
  <c r="E34" i="10"/>
  <c r="E79" i="10"/>
  <c r="E41" i="10"/>
  <c r="E40" i="10" s="1"/>
  <c r="E86" i="10"/>
  <c r="D50" i="11" l="1"/>
  <c r="H50" i="11" s="1"/>
  <c r="H51" i="11"/>
  <c r="H28" i="11"/>
  <c r="E78" i="10"/>
  <c r="E77" i="10" s="1"/>
  <c r="D12" i="9" s="1"/>
  <c r="E33" i="10"/>
  <c r="E32" i="10" s="1"/>
  <c r="D11" i="9" s="1"/>
  <c r="E6" i="11"/>
  <c r="D26" i="11" l="1"/>
  <c r="H27" i="11"/>
  <c r="H17" i="11"/>
  <c r="D16" i="11"/>
  <c r="H16" i="11" s="1"/>
  <c r="E16" i="11"/>
  <c r="E5" i="11" s="1"/>
  <c r="H26" i="11" l="1"/>
  <c r="J5" i="12"/>
  <c r="H13" i="11"/>
  <c r="D12" i="11"/>
  <c r="H12" i="11" s="1"/>
  <c r="H7" i="11"/>
  <c r="D6" i="11"/>
  <c r="D5" i="11" l="1"/>
  <c r="H5" i="11" s="1"/>
  <c r="H6" i="11"/>
  <c r="E24" i="10" l="1"/>
  <c r="E23" i="10" s="1"/>
  <c r="E5" i="10" s="1"/>
  <c r="D9" i="9" l="1"/>
  <c r="D13" i="9" s="1"/>
  <c r="D28" i="9" s="1"/>
  <c r="K5" i="10"/>
  <c r="K7" i="10" s="1"/>
  <c r="H73" i="11"/>
</calcChain>
</file>

<file path=xl/sharedStrings.xml><?xml version="1.0" encoding="utf-8"?>
<sst xmlns="http://schemas.openxmlformats.org/spreadsheetml/2006/main" count="788" uniqueCount="351">
  <si>
    <t>Konto</t>
  </si>
  <si>
    <t>Naziv</t>
  </si>
  <si>
    <t>31</t>
  </si>
  <si>
    <t>18054</t>
  </si>
  <si>
    <t>DECENTRALIZIRANE FUNKCIJE- MINIMALNI FINANCIJSKI STANDARD</t>
  </si>
  <si>
    <t>18054001</t>
  </si>
  <si>
    <t>MATERIJALNI I FINANCIJSKI RASHODI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</si>
  <si>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</si>
  <si>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</si>
  <si>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</si>
  <si>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</si>
  <si>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</si>
  <si>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</si>
  <si>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</si>
  <si>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</si>
  <si>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</si>
  <si>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</si>
  <si>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</si>
  <si>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</si>
  <si>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</si>
  <si>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</si>
  <si>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</si>
  <si>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</si>
  <si>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</si>
  <si>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</si>
  <si>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32229</t>
  </si>
  <si>
    <t>Ostali materijal i sirovine</t>
  </si>
  <si>
    <t>32231</t>
  </si>
  <si>
    <t>Električna energija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</si>
  <si>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</si>
  <si>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</si>
  <si>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</si>
  <si>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</si>
  <si>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</si>
  <si>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</si>
  <si>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</si>
  <si>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</si>
  <si>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</si>
  <si>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</si>
  <si>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</si>
  <si>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</si>
  <si>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</si>
  <si>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</si>
  <si>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</si>
  <si>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</si>
  <si>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</si>
  <si>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</si>
  <si>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</si>
  <si>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</si>
  <si>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</si>
  <si>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</si>
  <si>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32349</t>
  </si>
  <si>
    <t>Ostale komunalne usluge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</si>
  <si>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</si>
  <si>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</si>
  <si>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</si>
  <si>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</si>
  <si>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</si>
  <si>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</si>
  <si>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32396</t>
  </si>
  <si>
    <t>Usluge čuvanja imovine i obveza</t>
  </si>
  <si>
    <t>32399</t>
  </si>
  <si>
    <t>Ostale nespomenute usluge</t>
  </si>
  <si>
    <t>32922</t>
  </si>
  <si>
    <t>Premije osiguranja ostale imovine</t>
  </si>
  <si>
    <t>32931</t>
  </si>
  <si>
    <t>Reprezentacija</t>
  </si>
  <si>
    <t>32941</t>
  </si>
  <si>
    <t>Tuzemne članarine</t>
  </si>
  <si>
    <t>32959</t>
  </si>
  <si>
    <t>Ostale pristojbe i naknade</t>
  </si>
  <si>
    <t>32999</t>
  </si>
  <si>
    <t>Ostali nespomenuti rashodi poslovanja</t>
  </si>
  <si>
    <t>34312</t>
  </si>
  <si>
    <t>Usluge platnog prometa</t>
  </si>
  <si>
    <t>18055</t>
  </si>
  <si>
    <t>18055002</t>
  </si>
  <si>
    <t>OSTALI PROJEKTI U OSNOVNOM ŠKOLSTVU</t>
  </si>
  <si>
    <t>11</t>
  </si>
  <si>
    <t>Opći prihodi i primici</t>
  </si>
  <si>
    <t>37219</t>
  </si>
  <si>
    <t>Ostale naknade iz proračuna u novcu</t>
  </si>
  <si>
    <t>18055006</t>
  </si>
  <si>
    <t>PRODUŽENI BORAVAK</t>
  </si>
  <si>
    <t>31111</t>
  </si>
  <si>
    <t>Plaće za zaposlene</t>
  </si>
  <si>
    <t>31212</t>
  </si>
  <si>
    <t>Nagrade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</si>
  <si>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</si>
  <si>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</si>
  <si>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</si>
  <si>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</si>
  <si>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</si>
  <si>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</si>
  <si>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</si>
  <si>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</si>
  <si>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32121</t>
  </si>
  <si>
    <t>Naknade za prijevoz na posao i s posla</t>
  </si>
  <si>
    <t>18055023</t>
  </si>
  <si>
    <t>STRUČNO RAZVOJNE SLUŽBE</t>
  </si>
  <si>
    <t>18055036</t>
  </si>
  <si>
    <t>ASISTENT U NASTAVI</t>
  </si>
  <si>
    <t>44</t>
  </si>
  <si>
    <t>EU fondovi-pomoći</t>
  </si>
  <si>
    <t>18055040</t>
  </si>
  <si>
    <t>SHEMA ŠKOLSKOG VOĆA</t>
  </si>
  <si>
    <t>32224</t>
  </si>
  <si>
    <t>Namirnice</t>
  </si>
  <si>
    <t>18057</t>
  </si>
  <si>
    <t>18057001</t>
  </si>
  <si>
    <t>ŠKOLSKA OPREMA</t>
  </si>
  <si>
    <t>42211</t>
  </si>
  <si>
    <t>Računala i računalna oprema</t>
  </si>
  <si>
    <t>42411</t>
  </si>
  <si>
    <t>Knjige u knjižnici</t>
  </si>
  <si>
    <t>18054004</t>
  </si>
  <si>
    <t>REDOVNA DJELATNOST OSNOVNOG OBRAZOVANJA</t>
  </si>
  <si>
    <t>49</t>
  </si>
  <si>
    <t>32955</t>
  </si>
  <si>
    <t>Novčana naknada poslodavca zbog nezapošljavanja osoba s invaliditetom</t>
  </si>
  <si>
    <t>25</t>
  </si>
  <si>
    <t>55</t>
  </si>
  <si>
    <t>32363</t>
  </si>
  <si>
    <t>Laboratorijske usluge</t>
  </si>
  <si>
    <t>18055039</t>
  </si>
  <si>
    <t>NABAVA ŠKOLSKIH UDŽBENIKA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</si>
  <si>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</si>
  <si>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</si>
  <si>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</si>
  <si>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</si>
  <si>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</si>
  <si>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</si>
  <si>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32244</t>
  </si>
  <si>
    <t>Ostali materijal i dijelovi za tekuće i investicijsko održavanje</t>
  </si>
  <si>
    <t>32343</t>
  </si>
  <si>
    <t>Deratizacija i dezinsekcija</t>
  </si>
  <si>
    <t>Licence</t>
  </si>
  <si>
    <t>32373</t>
  </si>
  <si>
    <t>Usluge odvjetnika i pravnog savjetovanja</t>
  </si>
  <si>
    <t>32391</t>
  </si>
  <si>
    <t>Grafičke i tiskarske usluge, usluge kopiranja i uvezivanja i slično</t>
  </si>
  <si>
    <t>37221</t>
  </si>
  <si>
    <t>Sufinanciranje cijene prijevoza</t>
  </si>
  <si>
    <t>31332</t>
  </si>
  <si>
    <t>Doprinos za obvezno osiguranje u slučaju nazaposlenosti</t>
  </si>
  <si>
    <t>32361</t>
  </si>
  <si>
    <t>Obvezni i preventivni zdravstveni pregledi zaposlenika</t>
  </si>
  <si>
    <t>Donacije i ostali namjenski prihodi proračunskih korisnika</t>
  </si>
  <si>
    <t>Vlastiti prihodi proračunskih korisnika</t>
  </si>
  <si>
    <t>32312</t>
  </si>
  <si>
    <t>Usluge interneta</t>
  </si>
  <si>
    <t>32353</t>
  </si>
  <si>
    <t>Najamnine za opremu</t>
  </si>
  <si>
    <t>34311</t>
  </si>
  <si>
    <t>Usluge banaka</t>
  </si>
  <si>
    <t>42273</t>
  </si>
  <si>
    <t>Oprema</t>
  </si>
  <si>
    <t>Tekuće pomoći proračunskim korisnicima iz proračuna koji im nije nadležan</t>
  </si>
  <si>
    <t>Plaće po sudskim presudama</t>
  </si>
  <si>
    <t>Prihodi od pruženih usluga</t>
  </si>
  <si>
    <t>Višak</t>
  </si>
  <si>
    <t>Materijal i dijelovi za tekuće i investicijsko održavanje gređev.</t>
  </si>
  <si>
    <t>Uredski namještaj</t>
  </si>
  <si>
    <t>Uređaji</t>
  </si>
  <si>
    <t>Troškovi sudskih postupaka</t>
  </si>
  <si>
    <t>Doprinosi za obvezno osiguranje u slučaju nezaposlenosti</t>
  </si>
  <si>
    <t>Doprinosi za ozljede na radu</t>
  </si>
  <si>
    <t>Zatezne kamate za poreze</t>
  </si>
  <si>
    <t>Zatezne kamate na doprinose</t>
  </si>
  <si>
    <t>OSNOVNA ŠKOLA IVANA GUNDULIĆA</t>
  </si>
  <si>
    <t>DUBROVNIK</t>
  </si>
  <si>
    <t>Ostale zatezne kamate</t>
  </si>
  <si>
    <t>TEKUĆE I INVESTICIJSKO ODRŽAVANJE IZNAD MINIMALNOG STANDARDA</t>
  </si>
  <si>
    <t>Usluge tekuĆeg i investicijskog održavanja graðevinskih objekata</t>
  </si>
  <si>
    <t>KRUH I PECIVA</t>
  </si>
  <si>
    <t>MESO I MESNE PRERAĐEVINE</t>
  </si>
  <si>
    <t>VOĆE I POVRĆE (BEZ ŠKOLSKOG VOĆA)</t>
  </si>
  <si>
    <t>OSTALE NAMIRNICE</t>
  </si>
  <si>
    <t>MATERIJAL ZA ČIŠĆENJE</t>
  </si>
  <si>
    <t>ELEKTRIČNA ENERGIJA</t>
  </si>
  <si>
    <t>ŠKOLSKO VOĆE</t>
  </si>
  <si>
    <t>32393</t>
  </si>
  <si>
    <t>Uređenje prostora</t>
  </si>
  <si>
    <t>Doprinosi za obvezno ZO - ugovor o djelu</t>
  </si>
  <si>
    <t>Naknada za smještaj na službenom putu u zemlji</t>
  </si>
  <si>
    <t>Naknada za prijevoz na službenom putu u zemlji</t>
  </si>
  <si>
    <t>32372</t>
  </si>
  <si>
    <t>Ugovori o djelu</t>
  </si>
  <si>
    <t>42231</t>
  </si>
  <si>
    <t>Oprema za grijanje, ventilaciju i hlađenje</t>
  </si>
  <si>
    <t xml:space="preserve">Namirnice </t>
  </si>
  <si>
    <t>Grafičke i tiskarske usluge, usluge kopiranja, uvezivanja i slično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</si>
  <si>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</si>
  <si>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</si>
  <si>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</si>
  <si>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</si>
  <si>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</si>
  <si>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</si>
  <si>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financijski rashodi</t>
  </si>
  <si>
    <t>Rashodi za nabavu proizvedene dugotrajne imovine</t>
  </si>
  <si>
    <t>Postrojenja i oprema</t>
  </si>
  <si>
    <t>Troškovi sudskog postupka</t>
  </si>
  <si>
    <t>Zatezne kamate za doprinose iz i na</t>
  </si>
  <si>
    <t>Zatezne kamate na poreze i prireze</t>
  </si>
  <si>
    <t>Doprinos za obv.osig. U slučaju nezaposlenosti</t>
  </si>
  <si>
    <t>32141</t>
  </si>
  <si>
    <t>Naknada za korištenje privatnog automobila u službene svrhe</t>
  </si>
  <si>
    <t>Dop.za obvezno os.u slučaju nezaposl.</t>
  </si>
  <si>
    <t>34339</t>
  </si>
  <si>
    <t>Naknade troškova osobama izvan radnog odnosa</t>
  </si>
  <si>
    <t>I. OPĆI DIO</t>
  </si>
  <si>
    <t>A. RAČUN PRIHODA I RASHODA</t>
  </si>
  <si>
    <t>INDEKS</t>
  </si>
  <si>
    <t>PRIHODI POSLOVANJA</t>
  </si>
  <si>
    <t>PRIHODI OD PRODAJE NEFINANCIJSKE IMOVINE</t>
  </si>
  <si>
    <t>RASHODI  POSLOVANJA</t>
  </si>
  <si>
    <t>RASHODI ZA NABAVU NEFINANCIJSKE IMOVINE</t>
  </si>
  <si>
    <t>RAZLIKA - VIŠAK / MANJAK</t>
  </si>
  <si>
    <t>B. RAČUN FINANCIRANJA</t>
  </si>
  <si>
    <t>PRIMICI OD FINANANCIJSKE IMOVINE I ZADUŽIVANJA</t>
  </si>
  <si>
    <t>IZDACI ZA FINANCIJSKU IMOVINU I OTPLATE ZAJMOVA</t>
  </si>
  <si>
    <t>NETO FINANCIRANJE</t>
  </si>
  <si>
    <t>C. RASPOLOŽIVA SREDSTVA IZ PREDHODNE GODINE</t>
  </si>
  <si>
    <t>VIŠAK/MANJAK PRIHODA IZ PREDHODNE GODINE</t>
  </si>
  <si>
    <t>VIŠAK / MANJAK + NETO FINANCIRANJE+MANJAK PRIHODA IZ PREDHODNE GODINE</t>
  </si>
  <si>
    <t>PLAN 2022.</t>
  </si>
  <si>
    <t>PRIHODI I RASHODI PREMA EKONOMSKOJ KLASIFIKACIJI</t>
  </si>
  <si>
    <t>BROJČANA OZNAKA I NAZIV RAČUNA PRIHODA I RAHODA</t>
  </si>
  <si>
    <t>Pomoći iz inozemstva(darovnice) i od subjekata unutar općeg proračuna</t>
  </si>
  <si>
    <t>Prihodi od imovine</t>
  </si>
  <si>
    <t>641</t>
  </si>
  <si>
    <t>Prihodi od financijske imovine</t>
  </si>
  <si>
    <t>6413</t>
  </si>
  <si>
    <t>Kamate na oročena sredstva i depozite po viđenju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</si>
  <si>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</si>
  <si>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</si>
  <si>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</si>
  <si>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</si>
  <si>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</si>
  <si>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Višak/manjak prihoda</t>
  </si>
  <si>
    <t>Prihodi od prodaje proizvedene dugotrajne imovine</t>
  </si>
  <si>
    <t>311</t>
  </si>
  <si>
    <t>Plaće za redovan rad</t>
  </si>
  <si>
    <t>312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</si>
  <si>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</si>
  <si>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</si>
  <si>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</si>
  <si>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</si>
  <si>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</si>
  <si>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</si>
  <si>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</si>
  <si>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</si>
  <si>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</si>
  <si>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</si>
  <si>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</si>
  <si>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</si>
  <si>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</si>
  <si>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</si>
  <si>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</si>
  <si>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</si>
  <si>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 i norme</t>
  </si>
  <si>
    <t>Pristojbe i naknade</t>
  </si>
  <si>
    <t>Bankarske usluge i usluge platnog prometa</t>
  </si>
  <si>
    <t>Uredska oprema i namještaj</t>
  </si>
  <si>
    <t>Komunikacijska oprema</t>
  </si>
  <si>
    <t>Oprema za održavanje i zaštitu</t>
  </si>
  <si>
    <t xml:space="preserve">Pomoći proračunskim korisnicima iz proračuna koji im nije nadležan </t>
  </si>
  <si>
    <t>Kapitalne pomoći proračunskim korisnicima iz proračuna koji im nije nadležan</t>
  </si>
  <si>
    <t>Prihodi od prodaje proizvoda i robe</t>
  </si>
  <si>
    <t>Tekuće donacije</t>
  </si>
  <si>
    <t>Kapitalne donacije</t>
  </si>
  <si>
    <t>Prihodi iz  nadležnog proračuna za financiranje rashoda poslovanja</t>
  </si>
  <si>
    <t>Prihodi iz nadležnog proračuna za financiranje rashoda za nabavu nefinancijske imovine</t>
  </si>
  <si>
    <t>Stambeni objekti</t>
  </si>
  <si>
    <t xml:space="preserve">Prihodi iz nadležnog proračuna za financiranje redovne djelatnosti proračunskih
korisnika </t>
  </si>
  <si>
    <t>Prihodi iz nadležnog proračuna i od HZZO-a na temelju ugovornih obveza</t>
  </si>
  <si>
    <t xml:space="preserve">Donacije od pravnih i fizičkih osoba izvan općeg proračuna i povrat donacija po protestiranim jamstvima </t>
  </si>
  <si>
    <t>Prihodi od prodaje proizvoda i robe te pruženih usluga</t>
  </si>
  <si>
    <t>Prihodi od prodaje proizvoda i robe te pruženih usluga, i prihodi od donacija te povrati po protestiranim jamstvima</t>
  </si>
  <si>
    <t>Prihodi od prodaje građevinskih objekata</t>
  </si>
  <si>
    <t>Ostale naknade troškova zaposlenima</t>
  </si>
  <si>
    <t>Materijal i sirovine</t>
  </si>
  <si>
    <t>3296</t>
  </si>
  <si>
    <t xml:space="preserve">Ostali nespomenuti rashodi poslovanja </t>
  </si>
  <si>
    <t xml:space="preserve">Zatezne kamate </t>
  </si>
  <si>
    <t xml:space="preserve">Naknade građanima i kućanstvima u novcu </t>
  </si>
  <si>
    <t xml:space="preserve">RASHODI POSLOVANJA </t>
  </si>
  <si>
    <t xml:space="preserve">Rashodi za zaposlene </t>
  </si>
  <si>
    <t xml:space="preserve">Plaće (bruto) </t>
  </si>
  <si>
    <t xml:space="preserve">Doprinosi na plaće </t>
  </si>
  <si>
    <t xml:space="preserve">Materijalni rashodi </t>
  </si>
  <si>
    <t xml:space="preserve">Naknade troškova zaposlenima </t>
  </si>
  <si>
    <t xml:space="preserve">Rashodi za materijal i energiju </t>
  </si>
  <si>
    <t xml:space="preserve">Rashodi za usluge </t>
  </si>
  <si>
    <t xml:space="preserve">Financijski rashodi </t>
  </si>
  <si>
    <t xml:space="preserve">Naknade građanima i kućanstvima na temelju osiguranja i druge naknade </t>
  </si>
  <si>
    <t>TEKUĆI PLAN 2022.</t>
  </si>
  <si>
    <t>6=5/2*100</t>
  </si>
  <si>
    <t>6=5/4*100</t>
  </si>
  <si>
    <t xml:space="preserve"> </t>
  </si>
  <si>
    <t xml:space="preserve">Ostale naknade građanima i kućanstvima iz proračuna </t>
  </si>
  <si>
    <t xml:space="preserve">Instrumenti, uređaji i strojevi </t>
  </si>
  <si>
    <t>Sportska i glazbena oprema</t>
  </si>
  <si>
    <t>Uređaji, strojevi i oprema za ostale namjene</t>
  </si>
  <si>
    <t>Knjige, umjetnička djela i ostale izložbene vrijednosti (AOP 378 do 381)</t>
  </si>
  <si>
    <t xml:space="preserve">Knjige </t>
  </si>
  <si>
    <t>PRIHODI I RASHODI PREMA IZVORIMA FINANCIRANJA</t>
  </si>
  <si>
    <t>BROJČANA OZNAKA I NAZIV IZVORA FINANCIRANJA</t>
  </si>
  <si>
    <t>UKUPNO PO IZVORIMA (PRIHODI )</t>
  </si>
  <si>
    <t>Pomoći proračunu iz drugih proračuna</t>
  </si>
  <si>
    <t>Vlastiti prihodi</t>
  </si>
  <si>
    <t>Prihodi za posebne namjene</t>
  </si>
  <si>
    <t>Donacije i ostali namjenski prihod proračunskih korisnika</t>
  </si>
  <si>
    <t>Pomoli iz drugih proračuna za plaće te ostale rashode za zaposlene</t>
  </si>
  <si>
    <t>EU fondovi - Pomoći</t>
  </si>
  <si>
    <t>Namjenske tekuće pomoći</t>
  </si>
  <si>
    <t>UKUPNO PO IZVORIMA (Rashodi)</t>
  </si>
  <si>
    <t>Ostali rashodi za službena putovanja</t>
  </si>
  <si>
    <t>Pomoći iz drugih proračuna za plaće te ostale rashode za zaposlene</t>
  </si>
  <si>
    <t>Pomoći proračunskim korisnicima iz proračuna koji im nije nadležan</t>
  </si>
  <si>
    <t>Donacije pravnih i fizičkih osoba izvan općeg područja</t>
  </si>
  <si>
    <t>Ostale naknade iz proračuna kućanstvima</t>
  </si>
  <si>
    <t xml:space="preserve">Višak  </t>
  </si>
  <si>
    <t>Vlastiti rashodi</t>
  </si>
  <si>
    <t>POSEBNI DIO</t>
  </si>
  <si>
    <t>RASHODI PREMA PROJEKTIMA</t>
  </si>
  <si>
    <t>GODIŠNJI IZVJEŠTAJ O IZVRŠENJU FINANCIJSKOG PLANA ZA 2022.G.</t>
  </si>
  <si>
    <t>Ožujak 2023.g.</t>
  </si>
  <si>
    <t>GODIŠNJI IZVJEŠTAJ O IZVRŠENJU FINANCIJSKOG PLANA OSNOVNE ŠKOLE IVANA GUNDULIĆA DUBROVNIK</t>
  </si>
  <si>
    <t>IZVRŠENJE 2021.</t>
  </si>
  <si>
    <t>IZVRŠENJE
2022.</t>
  </si>
  <si>
    <t>Naknade troškova službenog puta</t>
  </si>
  <si>
    <t>OSNOVNA ŠKOLA I. GUNDULIĆ</t>
  </si>
  <si>
    <t>32119</t>
  </si>
  <si>
    <t>32132</t>
  </si>
  <si>
    <t>Tečajevi i stručni ispiti</t>
  </si>
  <si>
    <t>Otpremnine</t>
  </si>
  <si>
    <t>DECENTRALIZIRANE FUNKCIJE - IZNAD MINIMALNOG FINANCIJSKOG STANDARDA</t>
  </si>
  <si>
    <t>Materijal i dijelovi za tekuće i investicijsko održavanje gređev. objekata</t>
  </si>
  <si>
    <t>42262</t>
  </si>
  <si>
    <t>Glazbeni instrumenti i oprema</t>
  </si>
  <si>
    <t>42271</t>
  </si>
  <si>
    <t>Strojevi</t>
  </si>
  <si>
    <t>KAPITALNO ULAGANJE U ŠKOLSTVO - IZNAD MINIMALNOG FINANCIJSKOG STANDARDA</t>
  </si>
  <si>
    <t>KONTROLA:</t>
  </si>
  <si>
    <t> Zakonom je propisana obveza davanja Izjave o fiskalnoj odgovornosti kojom čelinik povrđuje</t>
  </si>
  <si>
    <t>1. zakonito, namjensko i svrhovito korištenje sredstava,</t>
  </si>
  <si>
    <t>2. učinkovito i djelotvorno funkcioniranje sustava unutarnjih kontrola u okviru proračunom odnosno financijskim planom utvrđenih sredstava.</t>
  </si>
  <si>
    <t>Izjava je predana u skadu sa zakonskim rokovima.</t>
  </si>
  <si>
    <t>Jedno od pitanja u Izjavi o fiskalnoj odgovornosti je I izvršavanje obveze predaje godišnjeg izvještaja o izvršenju financijskog plana.</t>
  </si>
  <si>
    <t>Izvještaj je napravljen I biti će stavljen na web stranicu škole te poslan osnivaču. Uz izvještaj je priloženo i obrazloženje.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</si>
</sst>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29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MS Sans Serif"/>
      <family val="2"/>
      <charset val="238"/>
    </font>
    <font>
      <sz val="10"/>
      <name val="Geneva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0" fontId="13" fillId="0" borderId="0"/>
    <xf numFmtId="0" fontId="24" fillId="0" borderId="0"/>
    <xf numFmtId="0" fontId="10" fillId="0" borderId="0"/>
    <xf numFmtId="0" fontId="10" fillId="0" borderId="0"/>
    <xf numFmtId="0" fontId="10" fillId="0" borderId="0"/>
  </cellStyleXfs>
  <cellXfs count="161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2" fillId="0" borderId="0" xfId="1" applyAlignment="1">
      <alignment horizontal="center" vertical="center"/>
    </xf>
    <xf numFmtId="0" fontId="2" fillId="0" borderId="0" xfId="1"/>
    <xf numFmtId="4" fontId="0" fillId="0" borderId="2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0" fontId="1" fillId="0" borderId="0" xfId="2"/>
    <xf numFmtId="4" fontId="1" fillId="0" borderId="0" xfId="2" applyNumberFormat="1"/>
    <xf numFmtId="49" fontId="0" fillId="0" borderId="2" xfId="0" applyNumberFormat="1" applyFill="1" applyBorder="1"/>
    <xf numFmtId="0" fontId="15" fillId="0" borderId="0" xfId="5" applyFont="1" applyBorder="1"/>
    <xf numFmtId="0" fontId="14" fillId="0" borderId="0" xfId="5" applyFont="1" applyBorder="1" applyAlignment="1">
      <alignment horizontal="center" vertical="center" wrapText="1"/>
    </xf>
    <xf numFmtId="0" fontId="16" fillId="0" borderId="0" xfId="6" applyNumberFormat="1" applyFont="1" applyFill="1" applyBorder="1" applyAlignment="1" applyProtection="1">
      <alignment horizontal="left" wrapText="1"/>
    </xf>
    <xf numFmtId="3" fontId="17" fillId="0" borderId="0" xfId="6" applyNumberFormat="1" applyFont="1" applyFill="1" applyBorder="1" applyAlignment="1" applyProtection="1"/>
    <xf numFmtId="3" fontId="15" fillId="0" borderId="0" xfId="5" applyNumberFormat="1" applyFont="1" applyBorder="1"/>
    <xf numFmtId="0" fontId="20" fillId="0" borderId="0" xfId="6" quotePrefix="1" applyNumberFormat="1" applyFont="1" applyFill="1" applyBorder="1" applyAlignment="1" applyProtection="1">
      <alignment horizontal="left" wrapText="1"/>
    </xf>
    <xf numFmtId="0" fontId="20" fillId="0" borderId="1" xfId="6" quotePrefix="1" applyNumberFormat="1" applyFont="1" applyFill="1" applyBorder="1" applyAlignment="1" applyProtection="1">
      <alignment horizontal="left" wrapText="1"/>
    </xf>
    <xf numFmtId="0" fontId="19" fillId="0" borderId="0" xfId="6" quotePrefix="1" applyFont="1" applyBorder="1" applyAlignment="1">
      <alignment horizontal="left" wrapText="1"/>
    </xf>
    <xf numFmtId="3" fontId="19" fillId="0" borderId="0" xfId="6" applyNumberFormat="1" applyFont="1" applyFill="1" applyBorder="1" applyAlignment="1" applyProtection="1">
      <alignment horizontal="right" wrapText="1"/>
    </xf>
    <xf numFmtId="4" fontId="19" fillId="0" borderId="0" xfId="6" applyNumberFormat="1" applyFont="1" applyFill="1" applyBorder="1" applyAlignment="1" applyProtection="1">
      <alignment horizontal="center" wrapText="1"/>
    </xf>
    <xf numFmtId="4" fontId="17" fillId="0" borderId="0" xfId="6" applyNumberFormat="1" applyFont="1" applyFill="1" applyBorder="1" applyAlignment="1" applyProtection="1">
      <alignment horizontal="center"/>
    </xf>
    <xf numFmtId="0" fontId="20" fillId="0" borderId="5" xfId="6" quotePrefix="1" applyFont="1" applyBorder="1" applyAlignment="1">
      <alignment horizontal="left" vertical="center" wrapText="1"/>
    </xf>
    <xf numFmtId="0" fontId="19" fillId="0" borderId="0" xfId="6" quotePrefix="1" applyFont="1" applyBorder="1" applyAlignment="1">
      <alignment horizontal="right" wrapText="1"/>
    </xf>
    <xf numFmtId="0" fontId="15" fillId="0" borderId="0" xfId="5" applyFont="1" applyBorder="1" applyAlignment="1">
      <alignment horizontal="center"/>
    </xf>
    <xf numFmtId="0" fontId="20" fillId="0" borderId="5" xfId="6" quotePrefix="1" applyFont="1" applyBorder="1" applyAlignment="1">
      <alignment horizontal="center" vertical="center" wrapText="1"/>
    </xf>
    <xf numFmtId="4" fontId="21" fillId="0" borderId="4" xfId="7" applyNumberFormat="1" applyFont="1" applyBorder="1" applyAlignment="1">
      <alignment horizontal="center" vertical="center" wrapText="1"/>
    </xf>
    <xf numFmtId="0" fontId="22" fillId="0" borderId="0" xfId="5" applyFont="1" applyBorder="1"/>
    <xf numFmtId="0" fontId="23" fillId="0" borderId="0" xfId="5" applyFont="1" applyBorder="1"/>
    <xf numFmtId="0" fontId="17" fillId="0" borderId="5" xfId="6" quotePrefix="1" applyFont="1" applyBorder="1" applyAlignment="1">
      <alignment horizontal="center" vertical="center" wrapText="1"/>
    </xf>
    <xf numFmtId="3" fontId="22" fillId="0" borderId="4" xfId="7" applyNumberFormat="1" applyFont="1" applyBorder="1" applyAlignment="1">
      <alignment horizontal="center" vertical="center" wrapText="1"/>
    </xf>
    <xf numFmtId="0" fontId="20" fillId="0" borderId="5" xfId="6" quotePrefix="1" applyFont="1" applyBorder="1" applyAlignment="1">
      <alignment horizontal="left" wrapText="1"/>
    </xf>
    <xf numFmtId="3" fontId="20" fillId="0" borderId="4" xfId="6" applyNumberFormat="1" applyFont="1" applyFill="1" applyBorder="1" applyAlignment="1" applyProtection="1">
      <alignment horizontal="right"/>
    </xf>
    <xf numFmtId="3" fontId="22" fillId="0" borderId="0" xfId="5" applyNumberFormat="1" applyFont="1" applyBorder="1"/>
    <xf numFmtId="4" fontId="22" fillId="0" borderId="0" xfId="5" applyNumberFormat="1" applyFont="1" applyFill="1" applyBorder="1" applyAlignment="1">
      <alignment vertical="center"/>
    </xf>
    <xf numFmtId="3" fontId="20" fillId="0" borderId="4" xfId="6" applyNumberFormat="1" applyFont="1" applyFill="1" applyBorder="1" applyAlignment="1" applyProtection="1">
      <alignment horizontal="right" vertical="center" wrapText="1"/>
    </xf>
    <xf numFmtId="3" fontId="20" fillId="0" borderId="4" xfId="6" applyNumberFormat="1" applyFont="1" applyFill="1" applyBorder="1" applyAlignment="1" applyProtection="1">
      <alignment horizontal="right" wrapText="1"/>
    </xf>
    <xf numFmtId="3" fontId="20" fillId="0" borderId="5" xfId="6" quotePrefix="1" applyNumberFormat="1" applyFont="1" applyBorder="1" applyAlignment="1">
      <alignment horizontal="right" vertical="center" wrapText="1"/>
    </xf>
    <xf numFmtId="0" fontId="22" fillId="0" borderId="0" xfId="8" applyFont="1" applyFill="1" applyBorder="1"/>
    <xf numFmtId="0" fontId="21" fillId="0" borderId="5" xfId="8" applyFont="1" applyFill="1" applyBorder="1" applyAlignment="1">
      <alignment horizontal="center" vertical="center" wrapText="1"/>
    </xf>
    <xf numFmtId="0" fontId="21" fillId="0" borderId="6" xfId="8" applyFont="1" applyFill="1" applyBorder="1" applyAlignment="1">
      <alignment horizontal="center" vertical="center" wrapText="1"/>
    </xf>
    <xf numFmtId="4" fontId="21" fillId="0" borderId="6" xfId="7" applyNumberFormat="1" applyFont="1" applyBorder="1" applyAlignment="1">
      <alignment horizontal="center" vertical="center" wrapText="1"/>
    </xf>
    <xf numFmtId="0" fontId="21" fillId="0" borderId="0" xfId="8" applyFont="1" applyFill="1" applyBorder="1"/>
    <xf numFmtId="0" fontId="22" fillId="0" borderId="0" xfId="8" applyFont="1" applyFill="1" applyBorder="1" applyAlignment="1">
      <alignment horizontal="center"/>
    </xf>
    <xf numFmtId="3" fontId="22" fillId="0" borderId="0" xfId="8" applyNumberFormat="1" applyFont="1" applyFill="1" applyBorder="1" applyAlignment="1">
      <alignment horizontal="right"/>
    </xf>
    <xf numFmtId="4" fontId="22" fillId="0" borderId="0" xfId="8" applyNumberFormat="1" applyFont="1" applyFill="1" applyBorder="1" applyAlignment="1">
      <alignment horizontal="right"/>
    </xf>
    <xf numFmtId="3" fontId="22" fillId="0" borderId="0" xfId="8" applyNumberFormat="1" applyFont="1" applyFill="1" applyBorder="1"/>
    <xf numFmtId="0" fontId="21" fillId="0" borderId="4" xfId="8" applyFont="1" applyFill="1" applyBorder="1" applyAlignment="1">
      <alignment horizontal="left"/>
    </xf>
    <xf numFmtId="0" fontId="20" fillId="0" borderId="4" xfId="9" applyFont="1" applyFill="1" applyBorder="1" applyAlignment="1">
      <alignment horizontal="left" wrapText="1"/>
    </xf>
    <xf numFmtId="3" fontId="21" fillId="0" borderId="4" xfId="8" applyNumberFormat="1" applyFont="1" applyFill="1" applyBorder="1" applyAlignment="1">
      <alignment horizontal="right"/>
    </xf>
    <xf numFmtId="3" fontId="20" fillId="0" borderId="4" xfId="9" applyNumberFormat="1" applyFont="1" applyFill="1" applyBorder="1" applyAlignment="1">
      <alignment horizontal="right" wrapText="1"/>
    </xf>
    <xf numFmtId="0" fontId="17" fillId="0" borderId="4" xfId="9" applyFont="1" applyFill="1" applyBorder="1" applyAlignment="1">
      <alignment horizontal="left" wrapText="1"/>
    </xf>
    <xf numFmtId="3" fontId="17" fillId="0" borderId="4" xfId="9" applyNumberFormat="1" applyFont="1" applyFill="1" applyBorder="1" applyAlignment="1">
      <alignment horizontal="right" wrapText="1"/>
    </xf>
    <xf numFmtId="0" fontId="22" fillId="0" borderId="4" xfId="8" applyFont="1" applyFill="1" applyBorder="1" applyAlignment="1">
      <alignment horizontal="left"/>
    </xf>
    <xf numFmtId="3" fontId="22" fillId="0" borderId="4" xfId="8" applyNumberFormat="1" applyFont="1" applyFill="1" applyBorder="1" applyAlignment="1">
      <alignment horizontal="right"/>
    </xf>
    <xf numFmtId="0" fontId="20" fillId="0" borderId="4" xfId="10" applyFont="1" applyFill="1" applyBorder="1" applyAlignment="1">
      <alignment horizontal="left" wrapText="1"/>
    </xf>
    <xf numFmtId="0" fontId="17" fillId="0" borderId="4" xfId="10" applyFont="1" applyFill="1" applyBorder="1" applyAlignment="1">
      <alignment horizontal="left" wrapText="1"/>
    </xf>
    <xf numFmtId="0" fontId="20" fillId="0" borderId="4" xfId="11" applyFont="1" applyFill="1" applyBorder="1" applyAlignment="1">
      <alignment horizontal="left" wrapText="1"/>
    </xf>
    <xf numFmtId="0" fontId="17" fillId="0" borderId="4" xfId="11" applyFont="1" applyFill="1" applyBorder="1" applyAlignment="1">
      <alignment horizontal="left" wrapText="1"/>
    </xf>
    <xf numFmtId="9" fontId="21" fillId="0" borderId="4" xfId="3" applyFont="1" applyFill="1" applyBorder="1" applyAlignment="1">
      <alignment horizontal="center"/>
    </xf>
    <xf numFmtId="0" fontId="26" fillId="0" borderId="5" xfId="8" applyFont="1" applyFill="1" applyBorder="1" applyAlignment="1">
      <alignment horizontal="center" vertical="center" wrapText="1"/>
    </xf>
    <xf numFmtId="0" fontId="26" fillId="0" borderId="7" xfId="8" applyFont="1" applyFill="1" applyBorder="1" applyAlignment="1">
      <alignment horizontal="center" vertical="center" wrapText="1"/>
    </xf>
    <xf numFmtId="0" fontId="27" fillId="0" borderId="5" xfId="6" quotePrefix="1" applyFont="1" applyBorder="1" applyAlignment="1">
      <alignment horizontal="center" vertical="center" wrapText="1"/>
    </xf>
    <xf numFmtId="3" fontId="28" fillId="0" borderId="4" xfId="7" applyNumberFormat="1" applyFont="1" applyBorder="1" applyAlignment="1">
      <alignment horizontal="center" vertical="center" wrapText="1"/>
    </xf>
    <xf numFmtId="4" fontId="28" fillId="0" borderId="4" xfId="7" applyNumberFormat="1" applyFont="1" applyBorder="1" applyAlignment="1">
      <alignment horizontal="center" vertical="center" wrapText="1"/>
    </xf>
    <xf numFmtId="0" fontId="25" fillId="2" borderId="4" xfId="8" applyFont="1" applyFill="1" applyBorder="1" applyAlignment="1">
      <alignment horizontal="left"/>
    </xf>
    <xf numFmtId="0" fontId="19" fillId="2" borderId="4" xfId="10" applyFont="1" applyFill="1" applyBorder="1" applyAlignment="1">
      <alignment horizontal="left" wrapText="1"/>
    </xf>
    <xf numFmtId="3" fontId="25" fillId="2" borderId="4" xfId="8" applyNumberFormat="1" applyFont="1" applyFill="1" applyBorder="1" applyAlignment="1">
      <alignment horizontal="right"/>
    </xf>
    <xf numFmtId="0" fontId="25" fillId="0" borderId="0" xfId="8" applyFont="1" applyFill="1" applyBorder="1"/>
    <xf numFmtId="0" fontId="19" fillId="2" borderId="4" xfId="9" applyFont="1" applyFill="1" applyBorder="1" applyAlignment="1">
      <alignment horizontal="left" wrapText="1"/>
    </xf>
    <xf numFmtId="9" fontId="25" fillId="2" borderId="4" xfId="3" applyFont="1" applyFill="1" applyBorder="1" applyAlignment="1">
      <alignment horizontal="center"/>
    </xf>
    <xf numFmtId="9" fontId="22" fillId="0" borderId="4" xfId="3" applyFont="1" applyFill="1" applyBorder="1" applyAlignment="1">
      <alignment horizontal="center"/>
    </xf>
    <xf numFmtId="9" fontId="20" fillId="0" borderId="4" xfId="3" applyFont="1" applyFill="1" applyBorder="1" applyAlignment="1" applyProtection="1">
      <alignment horizontal="center" vertical="center"/>
    </xf>
    <xf numFmtId="0" fontId="22" fillId="0" borderId="0" xfId="5" applyFont="1"/>
    <xf numFmtId="0" fontId="21" fillId="0" borderId="5" xfId="5" applyFont="1" applyFill="1" applyBorder="1" applyAlignment="1">
      <alignment horizontal="center" vertical="center" wrapText="1"/>
    </xf>
    <xf numFmtId="0" fontId="21" fillId="0" borderId="6" xfId="5" applyFont="1" applyFill="1" applyBorder="1" applyAlignment="1">
      <alignment horizontal="center" vertical="center" wrapText="1"/>
    </xf>
    <xf numFmtId="0" fontId="21" fillId="0" borderId="7" xfId="5" applyFont="1" applyFill="1" applyBorder="1" applyAlignment="1">
      <alignment horizontal="center" vertical="center" wrapText="1"/>
    </xf>
    <xf numFmtId="0" fontId="21" fillId="0" borderId="4" xfId="5" applyFont="1" applyFill="1" applyBorder="1" applyAlignment="1">
      <alignment horizontal="left" vertical="center"/>
    </xf>
    <xf numFmtId="0" fontId="20" fillId="0" borderId="4" xfId="9" applyFont="1" applyFill="1" applyBorder="1" applyAlignment="1">
      <alignment horizontal="left" vertical="center" wrapText="1"/>
    </xf>
    <xf numFmtId="3" fontId="20" fillId="0" borderId="4" xfId="9" applyNumberFormat="1" applyFont="1" applyFill="1" applyBorder="1" applyAlignment="1">
      <alignment horizontal="right" vertical="center" wrapText="1"/>
    </xf>
    <xf numFmtId="3" fontId="22" fillId="0" borderId="0" xfId="5" applyNumberFormat="1" applyFont="1"/>
    <xf numFmtId="4" fontId="22" fillId="0" borderId="0" xfId="5" applyNumberFormat="1" applyFont="1"/>
    <xf numFmtId="0" fontId="21" fillId="0" borderId="4" xfId="5" applyFont="1" applyFill="1" applyBorder="1" applyAlignment="1">
      <alignment horizontal="left"/>
    </xf>
    <xf numFmtId="0" fontId="22" fillId="0" borderId="0" xfId="5" applyFont="1" applyAlignment="1"/>
    <xf numFmtId="0" fontId="22" fillId="0" borderId="4" xfId="5" applyFont="1" applyFill="1" applyBorder="1" applyAlignment="1">
      <alignment horizontal="left"/>
    </xf>
    <xf numFmtId="3" fontId="21" fillId="0" borderId="4" xfId="5" applyNumberFormat="1" applyFont="1" applyFill="1" applyBorder="1" applyAlignment="1">
      <alignment horizontal="right"/>
    </xf>
    <xf numFmtId="3" fontId="22" fillId="0" borderId="4" xfId="5" applyNumberFormat="1" applyFont="1" applyFill="1" applyBorder="1" applyAlignment="1">
      <alignment horizontal="right"/>
    </xf>
    <xf numFmtId="3" fontId="21" fillId="0" borderId="4" xfId="5" applyNumberFormat="1" applyFont="1" applyBorder="1" applyAlignment="1"/>
    <xf numFmtId="0" fontId="21" fillId="0" borderId="0" xfId="5" applyFont="1" applyAlignment="1"/>
    <xf numFmtId="9" fontId="21" fillId="0" borderId="4" xfId="3" applyFont="1" applyFill="1" applyBorder="1" applyAlignment="1">
      <alignment horizontal="center" vertical="center"/>
    </xf>
    <xf numFmtId="0" fontId="22" fillId="0" borderId="0" xfId="5" applyFont="1" applyAlignment="1">
      <alignment vertical="center"/>
    </xf>
    <xf numFmtId="9" fontId="25" fillId="4" borderId="4" xfId="3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19" fillId="4" borderId="4" xfId="0" applyNumberFormat="1" applyFont="1" applyFill="1" applyBorder="1" applyAlignment="1">
      <alignment horizontal="right"/>
    </xf>
    <xf numFmtId="49" fontId="3" fillId="3" borderId="2" xfId="0" applyNumberFormat="1" applyFont="1" applyFill="1" applyBorder="1"/>
    <xf numFmtId="9" fontId="3" fillId="5" borderId="3" xfId="3" applyFont="1" applyFill="1" applyBorder="1" applyAlignment="1">
      <alignment horizontal="right"/>
    </xf>
    <xf numFmtId="9" fontId="3" fillId="3" borderId="2" xfId="3" applyFont="1" applyFill="1" applyBorder="1" applyAlignment="1">
      <alignment horizontal="right"/>
    </xf>
    <xf numFmtId="9" fontId="0" fillId="0" borderId="2" xfId="3" applyFont="1" applyFill="1" applyBorder="1" applyAlignment="1">
      <alignment horizontal="right"/>
    </xf>
    <xf numFmtId="9" fontId="4" fillId="0" borderId="2" xfId="3" applyFont="1" applyFill="1" applyBorder="1" applyAlignment="1">
      <alignment horizontal="right"/>
    </xf>
    <xf numFmtId="9" fontId="0" fillId="0" borderId="2" xfId="3" applyFont="1" applyBorder="1" applyAlignment="1">
      <alignment horizontal="right"/>
    </xf>
    <xf numFmtId="9" fontId="0" fillId="0" borderId="2" xfId="3" applyFont="1" applyBorder="1"/>
    <xf numFmtId="3" fontId="22" fillId="0" borderId="0" xfId="5" applyNumberFormat="1" applyFont="1" applyAlignment="1"/>
    <xf numFmtId="49" fontId="21" fillId="0" borderId="5" xfId="5" applyNumberFormat="1" applyFont="1" applyFill="1" applyBorder="1" applyAlignment="1">
      <alignment horizontal="center" vertical="center" wrapText="1"/>
    </xf>
    <xf numFmtId="49" fontId="21" fillId="0" borderId="6" xfId="5" applyNumberFormat="1" applyFont="1" applyFill="1" applyBorder="1" applyAlignment="1">
      <alignment horizontal="center" vertical="center" wrapText="1"/>
    </xf>
    <xf numFmtId="49" fontId="21" fillId="0" borderId="7" xfId="5" applyNumberFormat="1" applyFont="1" applyFill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/>
    </xf>
    <xf numFmtId="49" fontId="19" fillId="4" borderId="4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5" borderId="3" xfId="0" applyNumberFormat="1" applyFont="1" applyFill="1" applyBorder="1"/>
    <xf numFmtId="49" fontId="3" fillId="3" borderId="2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2" fillId="0" borderId="0" xfId="5" applyNumberFormat="1" applyFont="1" applyFill="1"/>
    <xf numFmtId="49" fontId="22" fillId="0" borderId="0" xfId="5" applyNumberFormat="1" applyFont="1"/>
    <xf numFmtId="49" fontId="21" fillId="0" borderId="6" xfId="7" applyNumberFormat="1" applyFont="1" applyBorder="1" applyAlignment="1">
      <alignment horizontal="center" vertical="center" wrapText="1"/>
    </xf>
    <xf numFmtId="49" fontId="18" fillId="0" borderId="4" xfId="7" applyNumberFormat="1" applyFont="1" applyBorder="1" applyAlignment="1">
      <alignment horizontal="center" vertical="center" wrapText="1"/>
    </xf>
    <xf numFmtId="49" fontId="27" fillId="0" borderId="5" xfId="6" quotePrefix="1" applyNumberFormat="1" applyFont="1" applyBorder="1" applyAlignment="1">
      <alignment horizontal="center" vertical="center" wrapText="1"/>
    </xf>
    <xf numFmtId="49" fontId="28" fillId="0" borderId="4" xfId="7" applyNumberFormat="1" applyFont="1" applyBorder="1" applyAlignment="1">
      <alignment horizontal="center" vertical="center" wrapText="1"/>
    </xf>
    <xf numFmtId="4" fontId="22" fillId="0" borderId="0" xfId="8" applyNumberFormat="1" applyFont="1" applyFill="1" applyBorder="1"/>
    <xf numFmtId="4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4" fontId="3" fillId="6" borderId="2" xfId="0" applyNumberFormat="1" applyFont="1" applyFill="1" applyBorder="1"/>
    <xf numFmtId="4" fontId="3" fillId="6" borderId="2" xfId="0" applyNumberFormat="1" applyFont="1" applyFill="1" applyBorder="1" applyAlignment="1">
      <alignment horizontal="right"/>
    </xf>
    <xf numFmtId="9" fontId="3" fillId="6" borderId="2" xfId="3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" xfId="0" applyNumberFormat="1" applyFill="1" applyBorder="1"/>
    <xf numFmtId="3" fontId="0" fillId="0" borderId="2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164" fontId="0" fillId="0" borderId="8" xfId="0" applyNumberFormat="1" applyFill="1" applyBorder="1" applyAlignment="1">
      <alignment horizontal="right"/>
    </xf>
    <xf numFmtId="4" fontId="0" fillId="0" borderId="8" xfId="0" applyNumberFormat="1" applyBorder="1"/>
    <xf numFmtId="9" fontId="0" fillId="0" borderId="8" xfId="3" applyFont="1" applyBorder="1"/>
    <xf numFmtId="3" fontId="25" fillId="0" borderId="0" xfId="8" applyNumberFormat="1" applyFont="1" applyFill="1" applyBorder="1"/>
    <xf numFmtId="0" fontId="22" fillId="0" borderId="0" xfId="5" applyFont="1" applyAlignment="1">
      <alignment horizontal="center"/>
    </xf>
    <xf numFmtId="3" fontId="25" fillId="0" borderId="0" xfId="8" applyNumberFormat="1" applyFont="1" applyFill="1" applyBorder="1" applyAlignment="1">
      <alignment horizontal="center"/>
    </xf>
    <xf numFmtId="3" fontId="21" fillId="0" borderId="0" xfId="8" applyNumberFormat="1" applyFont="1" applyFill="1" applyBorder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6" fillId="0" borderId="0" xfId="6" applyNumberFormat="1" applyFont="1" applyFill="1" applyBorder="1" applyAlignment="1" applyProtection="1">
      <alignment horizontal="center" vertical="center" wrapText="1"/>
    </xf>
    <xf numFmtId="0" fontId="16" fillId="0" borderId="0" xfId="6" applyNumberFormat="1" applyFont="1" applyFill="1" applyBorder="1" applyAlignment="1" applyProtection="1">
      <alignment horizontal="center" vertical="center"/>
    </xf>
    <xf numFmtId="0" fontId="16" fillId="0" borderId="0" xfId="6" quotePrefix="1" applyNumberFormat="1" applyFont="1" applyFill="1" applyBorder="1" applyAlignment="1" applyProtection="1">
      <alignment horizontal="center" vertical="center"/>
    </xf>
    <xf numFmtId="0" fontId="14" fillId="0" borderId="0" xfId="8" applyFont="1" applyFill="1" applyBorder="1" applyAlignment="1">
      <alignment horizontal="center" vertical="center"/>
    </xf>
    <xf numFmtId="0" fontId="25" fillId="0" borderId="0" xfId="8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/>
    </xf>
    <xf numFmtId="49" fontId="14" fillId="0" borderId="0" xfId="5" applyNumberFormat="1" applyFont="1" applyFill="1" applyBorder="1" applyAlignment="1">
      <alignment horizontal="center" vertical="center"/>
    </xf>
    <xf numFmtId="49" fontId="14" fillId="0" borderId="10" xfId="5" applyNumberFormat="1" applyFont="1" applyFill="1" applyBorder="1" applyAlignment="1">
      <alignment horizontal="center" vertical="center"/>
    </xf>
    <xf numFmtId="49" fontId="25" fillId="0" borderId="1" xfId="5" applyNumberFormat="1" applyFont="1" applyFill="1" applyBorder="1" applyAlignment="1">
      <alignment horizontal="center" vertical="center"/>
    </xf>
    <xf numFmtId="49" fontId="25" fillId="0" borderId="9" xfId="5" applyNumberFormat="1" applyFont="1" applyFill="1" applyBorder="1" applyAlignment="1">
      <alignment horizontal="center" vertical="center"/>
    </xf>
  </cellXfs>
  <cellStyles count="12">
    <cellStyle name="Normal" xfId="0" builtinId="0"/>
    <cellStyle name="Normal 2" xfId="1" xr:uid="{882795E6-EED8-41F8-879D-0A3A71A33BB7}"/>
    <cellStyle name="Normal 2 2" xfId="4" xr:uid="{078078C7-7B5A-4A22-B9AF-B8DE40F2E818}"/>
    <cellStyle name="Normal 3" xfId="2" xr:uid="{B8C82F2C-7DBD-4126-8033-0F7D42DB2CE1}"/>
    <cellStyle name="Normal 4" xfId="5" xr:uid="{13169AA8-709C-434C-99D6-FFC73E14DA31}"/>
    <cellStyle name="Normal 5" xfId="8" xr:uid="{ABA33E26-178E-4110-AE74-F5C890FE0DA5}"/>
    <cellStyle name="Obično_1Prihodi-rashodi2004" xfId="7" xr:uid="{36189927-ED07-4FC4-8B7F-B7DB83D783CD}"/>
    <cellStyle name="Obično_bilanca" xfId="6" xr:uid="{CE5CB4A1-28FE-4667-ADC9-C9FE4D7FB0D8}"/>
    <cellStyle name="Obično_List4" xfId="10" xr:uid="{4CCE3734-D1A1-433B-A54F-8F06BBB6C5A4}"/>
    <cellStyle name="Obično_List5" xfId="11" xr:uid="{DA089495-F144-48CD-BDD2-CCFD483F5E48}"/>
    <cellStyle name="Obično_List7" xfId="9" xr:uid="{F0DA0138-10BB-477F-A39D-A82AB18381D8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E849.92F18F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95250</xdr:rowOff>
    </xdr:from>
    <xdr:to>
      <xdr:col>19</xdr:col>
      <xdr:colOff>133350</xdr:colOff>
      <xdr:row>13</xdr:row>
      <xdr:rowOff>104775</xdr:rowOff>
    </xdr:to>
    <xdr:pic>
      <xdr:nvPicPr>
        <xdr:cNvPr id="2" name="Picture 1" descr="cid:image001.png@01D7E849.92F18F40">
          <a:extLst>
            <a:ext uri="{FF2B5EF4-FFF2-40B4-BE49-F238E27FC236}">
              <a16:creationId xmlns:a16="http://schemas.microsoft.com/office/drawing/2014/main" id="{E668DDC8-9CBD-4093-A06B-3C609688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857250"/>
          <a:ext cx="45910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_DOKUMENTI%202022/Financijska%20izvje&#353;&#263;a/4%20FI%20I-XII%202022/19-018-004-11943-FI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_DOKUMENTI%202022/Financijski%20plan%202022/Ostvarenje%202022/O&#352;%20Ivana%20Gunduli&#263;a%202022_S%20OSTVARENJE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DOKUMENTI%202021/Financijski%20izvje&#353;taji%202021/Izvje&#353;taj%20o%20izvr&#353;enju%20financijskog%20plana%20za%202021.g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_DOKUMENTI%202022/Financijski%20plan%202022/Ostvarenje%202022/O&#352;%20Ivana%20Gunduli&#263;a%202022_rebalans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69">
          <cell r="D69">
            <v>13104176</v>
          </cell>
          <cell r="E69">
            <v>13372470.82</v>
          </cell>
        </row>
        <row r="70">
          <cell r="D70">
            <v>381823</v>
          </cell>
          <cell r="E70">
            <v>347386.22</v>
          </cell>
        </row>
        <row r="85">
          <cell r="D85">
            <v>3</v>
          </cell>
          <cell r="E85">
            <v>2.56</v>
          </cell>
        </row>
        <row r="117">
          <cell r="D117">
            <v>485921</v>
          </cell>
          <cell r="E117">
            <v>600285.93000000005</v>
          </cell>
        </row>
        <row r="126">
          <cell r="D126">
            <v>4634</v>
          </cell>
        </row>
        <row r="127">
          <cell r="D127">
            <v>3500</v>
          </cell>
          <cell r="E127">
            <v>5525</v>
          </cell>
        </row>
        <row r="129">
          <cell r="D129">
            <v>15500</v>
          </cell>
        </row>
        <row r="130">
          <cell r="D130">
            <v>4200</v>
          </cell>
          <cell r="E130">
            <v>19900</v>
          </cell>
        </row>
        <row r="135">
          <cell r="D135">
            <v>3281621</v>
          </cell>
          <cell r="E135">
            <v>3710746.34</v>
          </cell>
        </row>
        <row r="136">
          <cell r="D136">
            <v>57000</v>
          </cell>
          <cell r="E136">
            <v>120000</v>
          </cell>
        </row>
        <row r="154">
          <cell r="D154">
            <v>11955355</v>
          </cell>
          <cell r="E154">
            <v>12524198.65</v>
          </cell>
        </row>
        <row r="158">
          <cell r="D158">
            <v>507221</v>
          </cell>
          <cell r="E158">
            <v>552397.22</v>
          </cell>
        </row>
        <row r="161">
          <cell r="D161">
            <v>1950908</v>
          </cell>
          <cell r="E161">
            <v>2048373.69</v>
          </cell>
        </row>
        <row r="162">
          <cell r="D162">
            <v>508</v>
          </cell>
          <cell r="E162">
            <v>772.03</v>
          </cell>
        </row>
        <row r="165">
          <cell r="D165">
            <v>26847</v>
          </cell>
          <cell r="E165">
            <v>48415.07</v>
          </cell>
        </row>
        <row r="166">
          <cell r="D166">
            <v>231560</v>
          </cell>
          <cell r="E166">
            <v>277132.61</v>
          </cell>
        </row>
        <row r="167">
          <cell r="D167">
            <v>7893</v>
          </cell>
          <cell r="E167">
            <v>16820.93</v>
          </cell>
        </row>
        <row r="168">
          <cell r="D168">
            <v>2660</v>
          </cell>
          <cell r="E168">
            <v>2934</v>
          </cell>
        </row>
        <row r="170">
          <cell r="D170">
            <v>130670</v>
          </cell>
          <cell r="E170">
            <v>162511.07</v>
          </cell>
        </row>
        <row r="171">
          <cell r="D171">
            <v>227950</v>
          </cell>
          <cell r="E171">
            <v>298983.96000000002</v>
          </cell>
        </row>
        <row r="172">
          <cell r="D172">
            <v>126276</v>
          </cell>
          <cell r="E172">
            <v>212791.44</v>
          </cell>
        </row>
        <row r="173">
          <cell r="D173">
            <v>206083</v>
          </cell>
          <cell r="E173">
            <v>97545.3</v>
          </cell>
        </row>
        <row r="174">
          <cell r="D174">
            <v>41392</v>
          </cell>
          <cell r="E174">
            <v>64023.5</v>
          </cell>
        </row>
        <row r="176">
          <cell r="D176">
            <v>12223</v>
          </cell>
          <cell r="E176">
            <v>9168</v>
          </cell>
        </row>
        <row r="178">
          <cell r="D178">
            <v>63768</v>
          </cell>
          <cell r="E178">
            <v>60368.76</v>
          </cell>
        </row>
        <row r="179">
          <cell r="D179">
            <v>449797</v>
          </cell>
          <cell r="E179">
            <v>269581.78999999998</v>
          </cell>
        </row>
        <row r="181">
          <cell r="D181">
            <v>128739</v>
          </cell>
          <cell r="E181">
            <v>130932.23</v>
          </cell>
        </row>
        <row r="182">
          <cell r="D182">
            <v>39574</v>
          </cell>
          <cell r="E182">
            <v>17000.400000000001</v>
          </cell>
        </row>
        <row r="183">
          <cell r="D183">
            <v>72393</v>
          </cell>
          <cell r="E183">
            <v>16490.25</v>
          </cell>
        </row>
        <row r="184">
          <cell r="D184">
            <v>19966</v>
          </cell>
          <cell r="E184">
            <v>37739.26</v>
          </cell>
        </row>
        <row r="185">
          <cell r="D185">
            <v>14594</v>
          </cell>
          <cell r="E185">
            <v>31048.33</v>
          </cell>
        </row>
        <row r="186">
          <cell r="D186">
            <v>72727</v>
          </cell>
          <cell r="E186">
            <v>148186.91</v>
          </cell>
        </row>
        <row r="187">
          <cell r="D187"/>
          <cell r="E187">
            <v>1225</v>
          </cell>
        </row>
        <row r="190">
          <cell r="D190">
            <v>17973</v>
          </cell>
          <cell r="E190">
            <v>17973.27</v>
          </cell>
        </row>
        <row r="191">
          <cell r="D191">
            <v>6270</v>
          </cell>
          <cell r="E191">
            <v>6329.79</v>
          </cell>
        </row>
        <row r="192">
          <cell r="D192">
            <v>1000</v>
          </cell>
          <cell r="E192">
            <v>500</v>
          </cell>
        </row>
        <row r="193">
          <cell r="D193">
            <v>29888</v>
          </cell>
          <cell r="E193">
            <v>32550</v>
          </cell>
        </row>
        <row r="194">
          <cell r="D194">
            <v>15285</v>
          </cell>
          <cell r="E194">
            <v>37142.300000000003</v>
          </cell>
        </row>
        <row r="195">
          <cell r="D195">
            <v>13884</v>
          </cell>
          <cell r="E195">
            <v>14179.5</v>
          </cell>
        </row>
        <row r="211">
          <cell r="D211">
            <v>6721</v>
          </cell>
          <cell r="E211">
            <v>7591.7</v>
          </cell>
        </row>
        <row r="213">
          <cell r="D213">
            <v>9834</v>
          </cell>
          <cell r="E213">
            <v>20926.75</v>
          </cell>
        </row>
        <row r="260">
          <cell r="D260">
            <v>451468</v>
          </cell>
          <cell r="E260">
            <v>313039.53000000003</v>
          </cell>
        </row>
        <row r="292">
          <cell r="D292">
            <v>157159</v>
          </cell>
          <cell r="E292">
            <v>28117.91</v>
          </cell>
        </row>
        <row r="313">
          <cell r="D313">
            <v>1413</v>
          </cell>
          <cell r="E313">
            <v>1176.57</v>
          </cell>
        </row>
        <row r="370">
          <cell r="D370">
            <v>111607</v>
          </cell>
          <cell r="E370">
            <v>207696.71</v>
          </cell>
        </row>
        <row r="371">
          <cell r="D371"/>
          <cell r="E371"/>
        </row>
        <row r="372">
          <cell r="D372">
            <v>26247</v>
          </cell>
          <cell r="E372">
            <v>28435</v>
          </cell>
        </row>
        <row r="374">
          <cell r="D374"/>
          <cell r="E374"/>
        </row>
        <row r="375">
          <cell r="D375"/>
          <cell r="E375">
            <v>54081.48</v>
          </cell>
        </row>
        <row r="376">
          <cell r="D376">
            <v>94833</v>
          </cell>
          <cell r="E376">
            <v>63158.75</v>
          </cell>
        </row>
        <row r="384">
          <cell r="D384">
            <v>394719</v>
          </cell>
          <cell r="E384">
            <v>362504.75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KONSOLIDIRANI"/>
      <sheetName val="prorač. "/>
      <sheetName val="vanpror."/>
      <sheetName val="vanpror. prihodi"/>
      <sheetName val="Sheet1"/>
      <sheetName val="PLAN RASHODA I IZDATAKA"/>
    </sheetNames>
    <sheetDataSet>
      <sheetData sheetId="0"/>
      <sheetData sheetId="1"/>
      <sheetData sheetId="2">
        <row r="10">
          <cell r="J10">
            <v>1179999.9999999998</v>
          </cell>
        </row>
        <row r="64">
          <cell r="J64">
            <v>232577.33</v>
          </cell>
        </row>
        <row r="70">
          <cell r="J70">
            <v>1275072.1800000004</v>
          </cell>
        </row>
        <row r="88">
          <cell r="J88">
            <v>146731.69</v>
          </cell>
        </row>
        <row r="98">
          <cell r="J98">
            <v>360526.34</v>
          </cell>
        </row>
        <row r="103">
          <cell r="J103">
            <v>477838.8</v>
          </cell>
        </row>
        <row r="112">
          <cell r="J112">
            <v>38000</v>
          </cell>
        </row>
        <row r="116">
          <cell r="J116">
            <v>120000</v>
          </cell>
        </row>
      </sheetData>
      <sheetData sheetId="3"/>
      <sheetData sheetId="4">
        <row r="9">
          <cell r="J9">
            <v>0</v>
          </cell>
        </row>
        <row r="10">
          <cell r="I10">
            <v>100</v>
          </cell>
          <cell r="J10">
            <v>2.56</v>
          </cell>
        </row>
        <row r="11">
          <cell r="I11">
            <v>3500</v>
          </cell>
        </row>
        <row r="12">
          <cell r="I12">
            <v>5000</v>
          </cell>
          <cell r="J12">
            <v>5525</v>
          </cell>
        </row>
        <row r="14">
          <cell r="I14">
            <v>14697900</v>
          </cell>
          <cell r="J14">
            <v>13233395.449999999</v>
          </cell>
        </row>
        <row r="16">
          <cell r="I16">
            <v>145000</v>
          </cell>
          <cell r="J16">
            <v>121182.37</v>
          </cell>
        </row>
        <row r="17">
          <cell r="I17">
            <v>16000</v>
          </cell>
          <cell r="J17">
            <v>17893</v>
          </cell>
        </row>
        <row r="18">
          <cell r="I18">
            <v>339000</v>
          </cell>
          <cell r="J18">
            <v>347386.22</v>
          </cell>
        </row>
        <row r="19">
          <cell r="I19">
            <v>640000</v>
          </cell>
          <cell r="J19">
            <v>596690</v>
          </cell>
        </row>
        <row r="20">
          <cell r="I20">
            <v>1100</v>
          </cell>
          <cell r="J20">
            <v>3595.93</v>
          </cell>
        </row>
        <row r="21">
          <cell r="I21">
            <v>3000</v>
          </cell>
        </row>
        <row r="22">
          <cell r="J22">
            <v>19900</v>
          </cell>
        </row>
        <row r="23">
          <cell r="I23">
            <v>1100</v>
          </cell>
          <cell r="J23">
            <v>1176.57</v>
          </cell>
        </row>
        <row r="25">
          <cell r="J25">
            <v>28117.91</v>
          </cell>
        </row>
      </sheetData>
      <sheetData sheetId="5"/>
      <sheetData sheetId="6">
        <row r="10">
          <cell r="I10">
            <v>59400</v>
          </cell>
          <cell r="J10">
            <v>59400</v>
          </cell>
        </row>
        <row r="11">
          <cell r="I11">
            <v>447700</v>
          </cell>
          <cell r="J11">
            <v>447699.99999999994</v>
          </cell>
        </row>
        <row r="12">
          <cell r="I12">
            <v>625100</v>
          </cell>
          <cell r="J12">
            <v>625100.74</v>
          </cell>
        </row>
        <row r="13">
          <cell r="I13">
            <v>1300</v>
          </cell>
          <cell r="J13">
            <v>1225</v>
          </cell>
        </row>
        <row r="14">
          <cell r="I14">
            <v>39000</v>
          </cell>
          <cell r="J14">
            <v>38982.559999999998</v>
          </cell>
        </row>
        <row r="16">
          <cell r="I16">
            <v>7500</v>
          </cell>
          <cell r="J16">
            <v>7591.7</v>
          </cell>
        </row>
        <row r="20">
          <cell r="I20">
            <v>12031400</v>
          </cell>
          <cell r="J20">
            <v>10766070.109999999</v>
          </cell>
        </row>
        <row r="21">
          <cell r="I21">
            <v>438000</v>
          </cell>
          <cell r="J21">
            <v>449811.52</v>
          </cell>
        </row>
        <row r="22">
          <cell r="I22">
            <v>1937000</v>
          </cell>
          <cell r="J22">
            <v>1759845.9900000002</v>
          </cell>
        </row>
        <row r="24">
          <cell r="I24">
            <v>190000</v>
          </cell>
          <cell r="J24">
            <v>172304.74</v>
          </cell>
        </row>
        <row r="27">
          <cell r="I27">
            <v>75600</v>
          </cell>
          <cell r="J27">
            <v>66254.8</v>
          </cell>
        </row>
        <row r="29">
          <cell r="I29">
            <v>25900</v>
          </cell>
          <cell r="J29">
            <v>19210.580000000002</v>
          </cell>
        </row>
        <row r="34">
          <cell r="I34">
            <v>0</v>
          </cell>
          <cell r="J34">
            <v>0</v>
          </cell>
        </row>
        <row r="35">
          <cell r="I35">
            <v>2000</v>
          </cell>
          <cell r="J35">
            <v>2000</v>
          </cell>
        </row>
        <row r="37">
          <cell r="I37">
            <v>231000</v>
          </cell>
          <cell r="J37">
            <v>230577.33</v>
          </cell>
        </row>
        <row r="41">
          <cell r="J41">
            <v>1155</v>
          </cell>
        </row>
        <row r="42">
          <cell r="J42">
            <v>17661.11</v>
          </cell>
        </row>
        <row r="43">
          <cell r="J43">
            <v>15456.25</v>
          </cell>
        </row>
        <row r="44">
          <cell r="J44">
            <v>0</v>
          </cell>
        </row>
        <row r="46">
          <cell r="J46">
            <v>82462.2</v>
          </cell>
        </row>
        <row r="49">
          <cell r="J49">
            <v>22414.68</v>
          </cell>
        </row>
        <row r="50">
          <cell r="J50">
            <v>12754.96</v>
          </cell>
        </row>
        <row r="54">
          <cell r="I54">
            <v>400</v>
          </cell>
          <cell r="J54">
            <v>226.5</v>
          </cell>
        </row>
        <row r="56">
          <cell r="I56">
            <v>6400</v>
          </cell>
          <cell r="J56">
            <v>6304</v>
          </cell>
        </row>
        <row r="57">
          <cell r="I57">
            <v>3500</v>
          </cell>
          <cell r="J57">
            <v>3805.57</v>
          </cell>
        </row>
        <row r="58">
          <cell r="I58">
            <v>17900</v>
          </cell>
          <cell r="J58">
            <v>17781.84</v>
          </cell>
        </row>
        <row r="63">
          <cell r="I63">
            <v>1016500</v>
          </cell>
          <cell r="J63">
            <v>1007268.81</v>
          </cell>
        </row>
        <row r="64">
          <cell r="I64">
            <v>38000</v>
          </cell>
          <cell r="J64">
            <v>30756.9</v>
          </cell>
        </row>
        <row r="65">
          <cell r="I65">
            <v>167700</v>
          </cell>
          <cell r="J65">
            <v>165046.93</v>
          </cell>
        </row>
        <row r="67">
          <cell r="I67">
            <v>69500</v>
          </cell>
          <cell r="J67">
            <v>66845.87</v>
          </cell>
        </row>
        <row r="68">
          <cell r="I68">
            <v>0</v>
          </cell>
          <cell r="J68">
            <v>0</v>
          </cell>
        </row>
        <row r="69">
          <cell r="I69">
            <v>0</v>
          </cell>
          <cell r="J69">
            <v>0</v>
          </cell>
        </row>
        <row r="70">
          <cell r="I70">
            <v>3500</v>
          </cell>
          <cell r="J70">
            <v>3437.5</v>
          </cell>
        </row>
        <row r="72">
          <cell r="I72">
            <v>1800</v>
          </cell>
          <cell r="J72">
            <v>1716.17</v>
          </cell>
        </row>
        <row r="80">
          <cell r="J80">
            <v>911</v>
          </cell>
        </row>
        <row r="81">
          <cell r="J81">
            <v>333856.59000000003</v>
          </cell>
        </row>
        <row r="82">
          <cell r="J82">
            <v>55009.100000000006</v>
          </cell>
        </row>
        <row r="85">
          <cell r="J85">
            <v>205489.7</v>
          </cell>
        </row>
        <row r="86">
          <cell r="J86">
            <v>11303.57</v>
          </cell>
        </row>
        <row r="90">
          <cell r="I90">
            <v>0</v>
          </cell>
          <cell r="J90">
            <v>0</v>
          </cell>
        </row>
        <row r="94">
          <cell r="I94">
            <v>120500</v>
          </cell>
          <cell r="J94">
            <v>116789.45</v>
          </cell>
        </row>
        <row r="95">
          <cell r="I95">
            <v>10650</v>
          </cell>
          <cell r="J95">
            <v>3250</v>
          </cell>
        </row>
        <row r="96">
          <cell r="I96">
            <v>20600</v>
          </cell>
          <cell r="J96">
            <v>19270.240000000002</v>
          </cell>
        </row>
        <row r="98">
          <cell r="I98">
            <v>8600</v>
          </cell>
          <cell r="J98">
            <v>7422</v>
          </cell>
        </row>
        <row r="99">
          <cell r="I99">
            <v>0</v>
          </cell>
          <cell r="J99">
            <v>0</v>
          </cell>
        </row>
        <row r="100">
          <cell r="I100">
            <v>0</v>
          </cell>
          <cell r="J100">
            <v>0</v>
          </cell>
        </row>
        <row r="105">
          <cell r="I105">
            <v>327300</v>
          </cell>
          <cell r="J105">
            <v>325770.28000000003</v>
          </cell>
        </row>
        <row r="106">
          <cell r="I106">
            <v>0</v>
          </cell>
          <cell r="J106">
            <v>0</v>
          </cell>
        </row>
        <row r="107">
          <cell r="I107">
            <v>35000</v>
          </cell>
          <cell r="J107">
            <v>34756.06</v>
          </cell>
        </row>
        <row r="109">
          <cell r="I109">
            <v>0</v>
          </cell>
          <cell r="J109">
            <v>0</v>
          </cell>
        </row>
        <row r="113">
          <cell r="I113">
            <v>308300</v>
          </cell>
          <cell r="J113">
            <v>308300</v>
          </cell>
        </row>
        <row r="114">
          <cell r="I114">
            <v>79300</v>
          </cell>
          <cell r="J114">
            <v>68578.8</v>
          </cell>
        </row>
        <row r="115">
          <cell r="I115">
            <v>70000</v>
          </cell>
          <cell r="J115">
            <v>70000</v>
          </cell>
        </row>
        <row r="116">
          <cell r="J116">
            <v>30960</v>
          </cell>
        </row>
        <row r="117">
          <cell r="I117">
            <v>32400</v>
          </cell>
        </row>
        <row r="121">
          <cell r="J121">
            <v>338386.22</v>
          </cell>
        </row>
        <row r="125">
          <cell r="J125">
            <v>38000</v>
          </cell>
        </row>
        <row r="130">
          <cell r="I130">
            <v>120000</v>
          </cell>
          <cell r="J130">
            <v>120000</v>
          </cell>
        </row>
        <row r="136">
          <cell r="I136">
            <v>5100</v>
          </cell>
          <cell r="J136">
            <v>5467.56</v>
          </cell>
        </row>
        <row r="137">
          <cell r="I137">
            <v>3500</v>
          </cell>
          <cell r="J137">
            <v>60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20"/>
      <sheetName val="Prihodi"/>
      <sheetName val="Sheet2"/>
      <sheetName val="Sheet1"/>
    </sheetNames>
    <sheetDataSet>
      <sheetData sheetId="0">
        <row r="7">
          <cell r="E7">
            <v>10560618.82</v>
          </cell>
        </row>
        <row r="10">
          <cell r="E10">
            <v>428513.87</v>
          </cell>
        </row>
        <row r="16">
          <cell r="E16">
            <v>1730626.31</v>
          </cell>
        </row>
        <row r="20">
          <cell r="E20">
            <v>158836.20000000001</v>
          </cell>
        </row>
        <row r="22">
          <cell r="E22">
            <v>44922.13</v>
          </cell>
        </row>
        <row r="25">
          <cell r="E25">
            <v>9833.98</v>
          </cell>
        </row>
        <row r="35">
          <cell r="E35">
            <v>373823.11</v>
          </cell>
        </row>
        <row r="38">
          <cell r="E38">
            <v>37399.32</v>
          </cell>
        </row>
        <row r="46">
          <cell r="E46">
            <v>409161.8</v>
          </cell>
        </row>
        <row r="61">
          <cell r="E61">
            <v>689886.84000000008</v>
          </cell>
        </row>
        <row r="85">
          <cell r="E85">
            <v>32230.49</v>
          </cell>
        </row>
        <row r="91">
          <cell r="E91">
            <v>6721.55</v>
          </cell>
        </row>
        <row r="105">
          <cell r="E105">
            <v>332560.36</v>
          </cell>
        </row>
        <row r="153">
          <cell r="E153">
            <v>4916.57</v>
          </cell>
        </row>
        <row r="161">
          <cell r="E161">
            <v>43895</v>
          </cell>
        </row>
        <row r="174">
          <cell r="E174">
            <v>7146.96</v>
          </cell>
        </row>
        <row r="180">
          <cell r="E180">
            <v>118907.4</v>
          </cell>
        </row>
        <row r="182">
          <cell r="E182">
            <v>8200.14</v>
          </cell>
        </row>
        <row r="186">
          <cell r="E186">
            <v>11983.43</v>
          </cell>
        </row>
        <row r="190">
          <cell r="E190">
            <v>805300</v>
          </cell>
        </row>
        <row r="193">
          <cell r="E193">
            <v>29700</v>
          </cell>
        </row>
        <row r="198">
          <cell r="E198">
            <v>128844.76</v>
          </cell>
        </row>
        <row r="202">
          <cell r="E202">
            <v>42562</v>
          </cell>
        </row>
        <row r="205">
          <cell r="E205">
            <v>660</v>
          </cell>
        </row>
        <row r="208">
          <cell r="E208">
            <v>29598.99</v>
          </cell>
        </row>
        <row r="210">
          <cell r="E210">
            <v>268683.33</v>
          </cell>
        </row>
        <row r="222">
          <cell r="E222">
            <v>6632.75</v>
          </cell>
        </row>
        <row r="229">
          <cell r="E229">
            <v>150376.54999999999</v>
          </cell>
        </row>
        <row r="234">
          <cell r="E234">
            <v>4051.17</v>
          </cell>
        </row>
        <row r="237">
          <cell r="E237">
            <v>26189.81</v>
          </cell>
        </row>
        <row r="239">
          <cell r="E239">
            <v>120483.47</v>
          </cell>
        </row>
        <row r="242">
          <cell r="E242">
            <v>10485.52</v>
          </cell>
        </row>
        <row r="271">
          <cell r="E271">
            <v>113936.13</v>
          </cell>
        </row>
        <row r="273">
          <cell r="E273">
            <v>3000</v>
          </cell>
        </row>
        <row r="277">
          <cell r="E277">
            <v>18799.45</v>
          </cell>
        </row>
        <row r="281">
          <cell r="E281">
            <v>6012</v>
          </cell>
        </row>
        <row r="284">
          <cell r="E284">
            <v>0</v>
          </cell>
        </row>
        <row r="288">
          <cell r="E288">
            <v>49952.65</v>
          </cell>
        </row>
        <row r="290">
          <cell r="E290">
            <v>0</v>
          </cell>
        </row>
        <row r="293">
          <cell r="E293">
            <v>7160.12</v>
          </cell>
        </row>
        <row r="297">
          <cell r="E297">
            <v>650</v>
          </cell>
        </row>
        <row r="303">
          <cell r="E303">
            <v>395948.03</v>
          </cell>
        </row>
        <row r="305">
          <cell r="E305">
            <v>46007.51</v>
          </cell>
        </row>
        <row r="309">
          <cell r="E309">
            <v>65985.75</v>
          </cell>
        </row>
        <row r="313">
          <cell r="E313">
            <v>23500</v>
          </cell>
        </row>
        <row r="331">
          <cell r="E331">
            <v>35642</v>
          </cell>
        </row>
        <row r="353">
          <cell r="E353">
            <v>57000</v>
          </cell>
        </row>
        <row r="360">
          <cell r="E360">
            <v>6624.5599999999995</v>
          </cell>
        </row>
        <row r="365">
          <cell r="E365">
            <v>4861.66</v>
          </cell>
        </row>
        <row r="383">
          <cell r="E383">
            <v>1539137.4700000002</v>
          </cell>
        </row>
        <row r="386">
          <cell r="E386">
            <v>1232399.9999999998</v>
          </cell>
        </row>
        <row r="393">
          <cell r="E393">
            <v>567083.29</v>
          </cell>
        </row>
        <row r="396">
          <cell r="E396">
            <v>12933468.720000001</v>
          </cell>
        </row>
        <row r="400">
          <cell r="E400">
            <v>2.44</v>
          </cell>
        </row>
        <row r="402">
          <cell r="E402">
            <v>3349.68</v>
          </cell>
        </row>
        <row r="404">
          <cell r="E404">
            <v>8134.1</v>
          </cell>
        </row>
        <row r="412">
          <cell r="E412">
            <v>552530.51</v>
          </cell>
        </row>
        <row r="418">
          <cell r="E418">
            <v>482571.75</v>
          </cell>
        </row>
        <row r="421">
          <cell r="E421">
            <v>19700</v>
          </cell>
        </row>
        <row r="425">
          <cell r="E425">
            <v>1413.14</v>
          </cell>
        </row>
        <row r="429">
          <cell r="E429">
            <v>157158.79999999999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KONSOLIDIRANI"/>
      <sheetName val="prorač. "/>
      <sheetName val="vanpror."/>
      <sheetName val="vanpror. prihodi"/>
      <sheetName val="Sheet1"/>
      <sheetName val="PLAN RASHODA I IZDATAKA"/>
    </sheetNames>
    <sheetDataSet>
      <sheetData sheetId="0"/>
      <sheetData sheetId="1"/>
      <sheetData sheetId="2">
        <row r="10">
          <cell r="I10">
            <v>1180000</v>
          </cell>
        </row>
        <row r="114">
          <cell r="I114">
            <v>120000</v>
          </cell>
        </row>
        <row r="119">
          <cell r="I119">
            <v>2052650</v>
          </cell>
        </row>
      </sheetData>
      <sheetData sheetId="3"/>
      <sheetData sheetId="4">
        <row r="9">
          <cell r="I9">
            <v>0</v>
          </cell>
        </row>
        <row r="10">
          <cell r="I10">
            <v>100</v>
          </cell>
        </row>
        <row r="11">
          <cell r="I11">
            <v>3500</v>
          </cell>
        </row>
        <row r="12">
          <cell r="I12">
            <v>5000</v>
          </cell>
        </row>
        <row r="16">
          <cell r="I16">
            <v>145000</v>
          </cell>
        </row>
        <row r="17">
          <cell r="I17">
            <v>16000</v>
          </cell>
        </row>
        <row r="18">
          <cell r="I18">
            <v>339000</v>
          </cell>
        </row>
        <row r="19">
          <cell r="I19">
            <v>640000</v>
          </cell>
        </row>
        <row r="20">
          <cell r="I20">
            <v>1100</v>
          </cell>
        </row>
        <row r="21">
          <cell r="I21">
            <v>3000</v>
          </cell>
        </row>
        <row r="23">
          <cell r="I23">
            <v>1100</v>
          </cell>
        </row>
        <row r="25">
          <cell r="I25">
            <v>28200</v>
          </cell>
        </row>
      </sheetData>
      <sheetData sheetId="5"/>
      <sheetData sheetId="6">
        <row r="42">
          <cell r="I42">
            <v>8500</v>
          </cell>
        </row>
        <row r="43">
          <cell r="I43">
            <v>15100</v>
          </cell>
        </row>
        <row r="44">
          <cell r="I44">
            <v>1000</v>
          </cell>
        </row>
        <row r="46">
          <cell r="I46">
            <v>133800</v>
          </cell>
        </row>
        <row r="49">
          <cell r="I49">
            <v>0</v>
          </cell>
        </row>
        <row r="50">
          <cell r="I50">
            <v>2500</v>
          </cell>
        </row>
        <row r="80">
          <cell r="I80">
            <v>1100</v>
          </cell>
        </row>
        <row r="81">
          <cell r="I81">
            <v>340100</v>
          </cell>
        </row>
        <row r="82">
          <cell r="I82">
            <v>102800</v>
          </cell>
        </row>
        <row r="85">
          <cell r="I85">
            <v>189300</v>
          </cell>
        </row>
        <row r="86">
          <cell r="I86">
            <v>12000</v>
          </cell>
        </row>
        <row r="121">
          <cell r="I121">
            <v>339000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643A6-FAB0-4498-8377-B50CF282CA27}">
  <sheetPr codeName="Sheet1">
    <pageSetUpPr fitToPage="1"/>
  </sheetPr>
  <dimension ref="A1:I32"/>
  <sheetViews>
    <sheetView tabSelected="1" workbookViewId="0">
      <selection activeCell="I15" sqref="I15"/>
    </sheetView>
  </sheetViews>
  <sheetFormatPr defaultColWidth="8.85546875" defaultRowHeight="15"/>
  <cols>
    <col min="1" max="16384" width="8.85546875" style="4"/>
  </cols>
  <sheetData>
    <row r="1" spans="1:9">
      <c r="A1" s="3"/>
      <c r="B1" s="3"/>
      <c r="C1" s="3"/>
      <c r="D1" s="3"/>
      <c r="E1" s="3"/>
      <c r="F1" s="3"/>
      <c r="G1" s="3"/>
    </row>
    <row r="2" spans="1:9" ht="26.25">
      <c r="A2" s="145" t="s">
        <v>169</v>
      </c>
      <c r="B2" s="145"/>
      <c r="C2" s="145"/>
      <c r="D2" s="145"/>
      <c r="E2" s="145"/>
      <c r="F2" s="145"/>
      <c r="G2" s="145"/>
      <c r="H2" s="145"/>
      <c r="I2" s="145"/>
    </row>
    <row r="3" spans="1:9" ht="26.25">
      <c r="A3" s="145" t="s">
        <v>170</v>
      </c>
      <c r="B3" s="145"/>
      <c r="C3" s="145"/>
      <c r="D3" s="145"/>
      <c r="E3" s="145"/>
      <c r="F3" s="145"/>
      <c r="G3" s="145"/>
      <c r="H3" s="145"/>
      <c r="I3" s="145"/>
    </row>
    <row r="4" spans="1:9">
      <c r="A4" s="3"/>
      <c r="B4" s="3"/>
      <c r="C4" s="3"/>
      <c r="D4" s="3"/>
      <c r="E4" s="3"/>
      <c r="F4" s="3"/>
      <c r="G4" s="3"/>
    </row>
    <row r="7" spans="1:9">
      <c r="A7" s="3"/>
      <c r="B7" s="3"/>
      <c r="C7" s="3"/>
      <c r="D7" s="3"/>
      <c r="E7" s="3"/>
      <c r="F7" s="3"/>
      <c r="G7" s="3"/>
    </row>
    <row r="8" spans="1:9" ht="21" customHeight="1">
      <c r="A8" s="148" t="s">
        <v>326</v>
      </c>
      <c r="B8" s="148"/>
      <c r="C8" s="148"/>
      <c r="D8" s="148"/>
      <c r="E8" s="148"/>
      <c r="F8" s="148"/>
      <c r="G8" s="148"/>
      <c r="H8" s="148"/>
      <c r="I8" s="148"/>
    </row>
    <row r="9" spans="1:9">
      <c r="A9" s="148"/>
      <c r="B9" s="148"/>
      <c r="C9" s="148"/>
      <c r="D9" s="148"/>
      <c r="E9" s="148"/>
      <c r="F9" s="148"/>
      <c r="G9" s="148"/>
      <c r="H9" s="148"/>
      <c r="I9" s="148"/>
    </row>
    <row r="10" spans="1:9">
      <c r="A10" s="148"/>
      <c r="B10" s="148"/>
      <c r="C10" s="148"/>
      <c r="D10" s="148"/>
      <c r="E10" s="148"/>
      <c r="F10" s="148"/>
      <c r="G10" s="148"/>
      <c r="H10" s="148"/>
      <c r="I10" s="148"/>
    </row>
    <row r="11" spans="1:9" ht="23.25">
      <c r="A11" s="146"/>
      <c r="B11" s="146"/>
      <c r="C11" s="146"/>
      <c r="D11" s="146"/>
      <c r="E11" s="146"/>
      <c r="F11" s="146"/>
      <c r="G11" s="146"/>
      <c r="H11" s="146"/>
      <c r="I11" s="146"/>
    </row>
    <row r="12" spans="1:9">
      <c r="A12" s="3"/>
      <c r="B12" s="3"/>
      <c r="C12" s="3"/>
      <c r="D12" s="3"/>
      <c r="E12" s="3"/>
      <c r="F12" s="3"/>
      <c r="G12" s="3"/>
    </row>
    <row r="14" spans="1:9">
      <c r="A14" s="3"/>
      <c r="B14" s="3"/>
      <c r="C14" s="3"/>
      <c r="D14" s="3"/>
      <c r="E14" s="3"/>
      <c r="F14" s="3"/>
      <c r="G14" s="3"/>
    </row>
    <row r="15" spans="1:9">
      <c r="A15" s="3"/>
      <c r="B15" s="3"/>
      <c r="C15" s="3"/>
      <c r="D15" s="3"/>
      <c r="E15" s="3"/>
      <c r="F15" s="3"/>
      <c r="G15" s="3"/>
    </row>
    <row r="16" spans="1:9">
      <c r="A16" s="3"/>
      <c r="B16" s="3"/>
      <c r="C16" s="3"/>
      <c r="D16" s="3"/>
      <c r="E16" s="3"/>
      <c r="F16" s="3"/>
      <c r="G16" s="3"/>
    </row>
    <row r="17" spans="1:9">
      <c r="A17" s="3"/>
      <c r="B17" s="3"/>
      <c r="C17" s="3"/>
      <c r="D17" s="3"/>
      <c r="E17" s="3"/>
      <c r="F17" s="3"/>
      <c r="G17" s="3"/>
    </row>
    <row r="18" spans="1:9">
      <c r="A18" s="3"/>
      <c r="B18" s="3"/>
      <c r="C18" s="3"/>
      <c r="D18" s="3"/>
      <c r="E18" s="3"/>
      <c r="F18" s="3"/>
      <c r="G18" s="3"/>
    </row>
    <row r="19" spans="1:9">
      <c r="A19" s="3"/>
      <c r="B19" s="3"/>
      <c r="C19" s="3"/>
      <c r="D19" s="3"/>
      <c r="E19" s="3"/>
      <c r="F19" s="3"/>
      <c r="G19" s="3"/>
    </row>
    <row r="20" spans="1:9">
      <c r="A20" s="3"/>
      <c r="B20" s="3"/>
      <c r="C20" s="3"/>
      <c r="D20" s="3"/>
      <c r="E20" s="3"/>
      <c r="F20" s="3"/>
      <c r="G20" s="3"/>
    </row>
    <row r="21" spans="1:9">
      <c r="A21" s="3"/>
      <c r="B21" s="3"/>
      <c r="C21" s="3"/>
      <c r="D21" s="3"/>
      <c r="E21" s="3"/>
      <c r="F21" s="3"/>
      <c r="G21" s="3"/>
    </row>
    <row r="22" spans="1:9">
      <c r="A22" s="3"/>
      <c r="B22" s="3"/>
      <c r="C22" s="3"/>
      <c r="D22" s="3"/>
      <c r="E22" s="3"/>
      <c r="F22" s="3"/>
      <c r="G22" s="3"/>
    </row>
    <row r="24" spans="1:9">
      <c r="A24" s="3"/>
      <c r="B24" s="3"/>
      <c r="C24" s="3"/>
      <c r="D24" s="3"/>
      <c r="E24" s="3"/>
      <c r="F24" s="3"/>
      <c r="G24" s="3"/>
    </row>
    <row r="25" spans="1:9">
      <c r="A25" s="3"/>
      <c r="B25" s="3"/>
      <c r="C25" s="3"/>
      <c r="D25" s="3"/>
      <c r="E25" s="3"/>
      <c r="F25" s="3"/>
      <c r="G25" s="3"/>
    </row>
    <row r="26" spans="1:9">
      <c r="A26" s="3"/>
      <c r="B26" s="3"/>
      <c r="C26" s="3"/>
      <c r="D26" s="3"/>
      <c r="E26" s="3"/>
      <c r="F26" s="3"/>
      <c r="G26" s="3"/>
    </row>
    <row r="27" spans="1:9">
      <c r="A27" s="3"/>
      <c r="B27" s="3"/>
      <c r="C27" s="3"/>
      <c r="D27" s="3"/>
      <c r="E27" s="3"/>
      <c r="F27" s="3"/>
      <c r="G27" s="3"/>
    </row>
    <row r="28" spans="1:9" ht="15.75">
      <c r="A28" s="147" t="s">
        <v>327</v>
      </c>
      <c r="B28" s="147"/>
      <c r="C28" s="147"/>
      <c r="D28" s="147"/>
      <c r="E28" s="147"/>
      <c r="F28" s="147"/>
      <c r="G28" s="147"/>
      <c r="H28" s="147"/>
      <c r="I28" s="147"/>
    </row>
    <row r="29" spans="1:9">
      <c r="A29" s="3"/>
      <c r="B29" s="3"/>
      <c r="C29" s="3"/>
      <c r="D29" s="3"/>
      <c r="E29" s="3"/>
      <c r="F29" s="3"/>
      <c r="G29" s="3"/>
    </row>
    <row r="30" spans="1:9">
      <c r="A30" s="3"/>
      <c r="B30" s="3"/>
      <c r="C30" s="3"/>
      <c r="D30" s="3"/>
      <c r="E30" s="3"/>
      <c r="F30" s="3"/>
      <c r="G30" s="3"/>
    </row>
    <row r="31" spans="1:9">
      <c r="A31" s="3"/>
      <c r="B31" s="3"/>
      <c r="C31" s="3"/>
      <c r="D31" s="3"/>
      <c r="E31" s="3"/>
      <c r="F31" s="3"/>
      <c r="G31" s="3"/>
    </row>
    <row r="32" spans="1:9">
      <c r="A32" s="3"/>
      <c r="B32" s="3"/>
      <c r="C32" s="3"/>
      <c r="D32" s="3"/>
      <c r="E32" s="3"/>
      <c r="F32" s="3"/>
      <c r="G32" s="3"/>
    </row>
  </sheetData>
  <mergeCells count="5">
    <mergeCell ref="A2:I2"/>
    <mergeCell ref="A3:I3"/>
    <mergeCell ref="A11:I11"/>
    <mergeCell ref="A28:I28"/>
    <mergeCell ref="A8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8EAC9-C136-4D52-82C3-A01FE74B86D5}">
  <sheetPr codeName="Sheet8">
    <pageSetUpPr fitToPage="1"/>
  </sheetPr>
  <dimension ref="A2:L29"/>
  <sheetViews>
    <sheetView showGridLines="0" workbookViewId="0"/>
  </sheetViews>
  <sheetFormatPr defaultRowHeight="15.75"/>
  <cols>
    <col min="1" max="1" width="7.5703125" style="27" customWidth="1"/>
    <col min="2" max="2" width="40.28515625" style="27" bestFit="1" customWidth="1"/>
    <col min="3" max="3" width="13.28515625" style="27" bestFit="1" customWidth="1"/>
    <col min="4" max="5" width="16.7109375" style="27" customWidth="1"/>
    <col min="6" max="6" width="13.42578125" style="14" customWidth="1"/>
    <col min="7" max="7" width="10.5703125" style="14" customWidth="1"/>
    <col min="8" max="8" width="11.28515625" style="14" customWidth="1"/>
    <col min="9" max="9" width="9.140625" style="14"/>
    <col min="10" max="10" width="14.7109375" style="14" customWidth="1"/>
    <col min="11" max="11" width="15" style="14" customWidth="1"/>
    <col min="12" max="12" width="15.85546875" style="14" customWidth="1"/>
    <col min="13" max="257" width="9.140625" style="14"/>
    <col min="258" max="258" width="7.5703125" style="14" customWidth="1"/>
    <col min="259" max="259" width="40.7109375" style="14" customWidth="1"/>
    <col min="260" max="260" width="13.42578125" style="14" customWidth="1"/>
    <col min="261" max="261" width="16.7109375" style="14" customWidth="1"/>
    <col min="262" max="262" width="13.42578125" style="14" customWidth="1"/>
    <col min="263" max="263" width="10.5703125" style="14" customWidth="1"/>
    <col min="264" max="264" width="11.28515625" style="14" customWidth="1"/>
    <col min="265" max="265" width="9.140625" style="14"/>
    <col min="266" max="266" width="14.7109375" style="14" customWidth="1"/>
    <col min="267" max="267" width="15" style="14" customWidth="1"/>
    <col min="268" max="268" width="15.85546875" style="14" customWidth="1"/>
    <col min="269" max="513" width="9.140625" style="14"/>
    <col min="514" max="514" width="7.5703125" style="14" customWidth="1"/>
    <col min="515" max="515" width="40.7109375" style="14" customWidth="1"/>
    <col min="516" max="516" width="13.42578125" style="14" customWidth="1"/>
    <col min="517" max="517" width="16.7109375" style="14" customWidth="1"/>
    <col min="518" max="518" width="13.42578125" style="14" customWidth="1"/>
    <col min="519" max="519" width="10.5703125" style="14" customWidth="1"/>
    <col min="520" max="520" width="11.28515625" style="14" customWidth="1"/>
    <col min="521" max="521" width="9.140625" style="14"/>
    <col min="522" max="522" width="14.7109375" style="14" customWidth="1"/>
    <col min="523" max="523" width="15" style="14" customWidth="1"/>
    <col min="524" max="524" width="15.85546875" style="14" customWidth="1"/>
    <col min="525" max="769" width="9.140625" style="14"/>
    <col min="770" max="770" width="7.5703125" style="14" customWidth="1"/>
    <col min="771" max="771" width="40.7109375" style="14" customWidth="1"/>
    <col min="772" max="772" width="13.42578125" style="14" customWidth="1"/>
    <col min="773" max="773" width="16.7109375" style="14" customWidth="1"/>
    <col min="774" max="774" width="13.42578125" style="14" customWidth="1"/>
    <col min="775" max="775" width="10.5703125" style="14" customWidth="1"/>
    <col min="776" max="776" width="11.28515625" style="14" customWidth="1"/>
    <col min="777" max="777" width="9.140625" style="14"/>
    <col min="778" max="778" width="14.7109375" style="14" customWidth="1"/>
    <col min="779" max="779" width="15" style="14" customWidth="1"/>
    <col min="780" max="780" width="15.85546875" style="14" customWidth="1"/>
    <col min="781" max="1025" width="9.140625" style="14"/>
    <col min="1026" max="1026" width="7.5703125" style="14" customWidth="1"/>
    <col min="1027" max="1027" width="40.7109375" style="14" customWidth="1"/>
    <col min="1028" max="1028" width="13.42578125" style="14" customWidth="1"/>
    <col min="1029" max="1029" width="16.7109375" style="14" customWidth="1"/>
    <col min="1030" max="1030" width="13.42578125" style="14" customWidth="1"/>
    <col min="1031" max="1031" width="10.5703125" style="14" customWidth="1"/>
    <col min="1032" max="1032" width="11.28515625" style="14" customWidth="1"/>
    <col min="1033" max="1033" width="9.140625" style="14"/>
    <col min="1034" max="1034" width="14.7109375" style="14" customWidth="1"/>
    <col min="1035" max="1035" width="15" style="14" customWidth="1"/>
    <col min="1036" max="1036" width="15.85546875" style="14" customWidth="1"/>
    <col min="1037" max="1281" width="9.140625" style="14"/>
    <col min="1282" max="1282" width="7.5703125" style="14" customWidth="1"/>
    <col min="1283" max="1283" width="40.7109375" style="14" customWidth="1"/>
    <col min="1284" max="1284" width="13.42578125" style="14" customWidth="1"/>
    <col min="1285" max="1285" width="16.7109375" style="14" customWidth="1"/>
    <col min="1286" max="1286" width="13.42578125" style="14" customWidth="1"/>
    <col min="1287" max="1287" width="10.5703125" style="14" customWidth="1"/>
    <col min="1288" max="1288" width="11.28515625" style="14" customWidth="1"/>
    <col min="1289" max="1289" width="9.140625" style="14"/>
    <col min="1290" max="1290" width="14.7109375" style="14" customWidth="1"/>
    <col min="1291" max="1291" width="15" style="14" customWidth="1"/>
    <col min="1292" max="1292" width="15.85546875" style="14" customWidth="1"/>
    <col min="1293" max="1537" width="9.140625" style="14"/>
    <col min="1538" max="1538" width="7.5703125" style="14" customWidth="1"/>
    <col min="1539" max="1539" width="40.7109375" style="14" customWidth="1"/>
    <col min="1540" max="1540" width="13.42578125" style="14" customWidth="1"/>
    <col min="1541" max="1541" width="16.7109375" style="14" customWidth="1"/>
    <col min="1542" max="1542" width="13.42578125" style="14" customWidth="1"/>
    <col min="1543" max="1543" width="10.5703125" style="14" customWidth="1"/>
    <col min="1544" max="1544" width="11.28515625" style="14" customWidth="1"/>
    <col min="1545" max="1545" width="9.140625" style="14"/>
    <col min="1546" max="1546" width="14.7109375" style="14" customWidth="1"/>
    <col min="1547" max="1547" width="15" style="14" customWidth="1"/>
    <col min="1548" max="1548" width="15.85546875" style="14" customWidth="1"/>
    <col min="1549" max="1793" width="9.140625" style="14"/>
    <col min="1794" max="1794" width="7.5703125" style="14" customWidth="1"/>
    <col min="1795" max="1795" width="40.7109375" style="14" customWidth="1"/>
    <col min="1796" max="1796" width="13.42578125" style="14" customWidth="1"/>
    <col min="1797" max="1797" width="16.7109375" style="14" customWidth="1"/>
    <col min="1798" max="1798" width="13.42578125" style="14" customWidth="1"/>
    <col min="1799" max="1799" width="10.5703125" style="14" customWidth="1"/>
    <col min="1800" max="1800" width="11.28515625" style="14" customWidth="1"/>
    <col min="1801" max="1801" width="9.140625" style="14"/>
    <col min="1802" max="1802" width="14.7109375" style="14" customWidth="1"/>
    <col min="1803" max="1803" width="15" style="14" customWidth="1"/>
    <col min="1804" max="1804" width="15.85546875" style="14" customWidth="1"/>
    <col min="1805" max="2049" width="9.140625" style="14"/>
    <col min="2050" max="2050" width="7.5703125" style="14" customWidth="1"/>
    <col min="2051" max="2051" width="40.7109375" style="14" customWidth="1"/>
    <col min="2052" max="2052" width="13.42578125" style="14" customWidth="1"/>
    <col min="2053" max="2053" width="16.7109375" style="14" customWidth="1"/>
    <col min="2054" max="2054" width="13.42578125" style="14" customWidth="1"/>
    <col min="2055" max="2055" width="10.5703125" style="14" customWidth="1"/>
    <col min="2056" max="2056" width="11.28515625" style="14" customWidth="1"/>
    <col min="2057" max="2057" width="9.140625" style="14"/>
    <col min="2058" max="2058" width="14.7109375" style="14" customWidth="1"/>
    <col min="2059" max="2059" width="15" style="14" customWidth="1"/>
    <col min="2060" max="2060" width="15.85546875" style="14" customWidth="1"/>
    <col min="2061" max="2305" width="9.140625" style="14"/>
    <col min="2306" max="2306" width="7.5703125" style="14" customWidth="1"/>
    <col min="2307" max="2307" width="40.7109375" style="14" customWidth="1"/>
    <col min="2308" max="2308" width="13.42578125" style="14" customWidth="1"/>
    <col min="2309" max="2309" width="16.7109375" style="14" customWidth="1"/>
    <col min="2310" max="2310" width="13.42578125" style="14" customWidth="1"/>
    <col min="2311" max="2311" width="10.5703125" style="14" customWidth="1"/>
    <col min="2312" max="2312" width="11.28515625" style="14" customWidth="1"/>
    <col min="2313" max="2313" width="9.140625" style="14"/>
    <col min="2314" max="2314" width="14.7109375" style="14" customWidth="1"/>
    <col min="2315" max="2315" width="15" style="14" customWidth="1"/>
    <col min="2316" max="2316" width="15.85546875" style="14" customWidth="1"/>
    <col min="2317" max="2561" width="9.140625" style="14"/>
    <col min="2562" max="2562" width="7.5703125" style="14" customWidth="1"/>
    <col min="2563" max="2563" width="40.7109375" style="14" customWidth="1"/>
    <col min="2564" max="2564" width="13.42578125" style="14" customWidth="1"/>
    <col min="2565" max="2565" width="16.7109375" style="14" customWidth="1"/>
    <col min="2566" max="2566" width="13.42578125" style="14" customWidth="1"/>
    <col min="2567" max="2567" width="10.5703125" style="14" customWidth="1"/>
    <col min="2568" max="2568" width="11.28515625" style="14" customWidth="1"/>
    <col min="2569" max="2569" width="9.140625" style="14"/>
    <col min="2570" max="2570" width="14.7109375" style="14" customWidth="1"/>
    <col min="2571" max="2571" width="15" style="14" customWidth="1"/>
    <col min="2572" max="2572" width="15.85546875" style="14" customWidth="1"/>
    <col min="2573" max="2817" width="9.140625" style="14"/>
    <col min="2818" max="2818" width="7.5703125" style="14" customWidth="1"/>
    <col min="2819" max="2819" width="40.7109375" style="14" customWidth="1"/>
    <col min="2820" max="2820" width="13.42578125" style="14" customWidth="1"/>
    <col min="2821" max="2821" width="16.7109375" style="14" customWidth="1"/>
    <col min="2822" max="2822" width="13.42578125" style="14" customWidth="1"/>
    <col min="2823" max="2823" width="10.5703125" style="14" customWidth="1"/>
    <col min="2824" max="2824" width="11.28515625" style="14" customWidth="1"/>
    <col min="2825" max="2825" width="9.140625" style="14"/>
    <col min="2826" max="2826" width="14.7109375" style="14" customWidth="1"/>
    <col min="2827" max="2827" width="15" style="14" customWidth="1"/>
    <col min="2828" max="2828" width="15.85546875" style="14" customWidth="1"/>
    <col min="2829" max="3073" width="9.140625" style="14"/>
    <col min="3074" max="3074" width="7.5703125" style="14" customWidth="1"/>
    <col min="3075" max="3075" width="40.7109375" style="14" customWidth="1"/>
    <col min="3076" max="3076" width="13.42578125" style="14" customWidth="1"/>
    <col min="3077" max="3077" width="16.7109375" style="14" customWidth="1"/>
    <col min="3078" max="3078" width="13.42578125" style="14" customWidth="1"/>
    <col min="3079" max="3079" width="10.5703125" style="14" customWidth="1"/>
    <col min="3080" max="3080" width="11.28515625" style="14" customWidth="1"/>
    <col min="3081" max="3081" width="9.140625" style="14"/>
    <col min="3082" max="3082" width="14.7109375" style="14" customWidth="1"/>
    <col min="3083" max="3083" width="15" style="14" customWidth="1"/>
    <col min="3084" max="3084" width="15.85546875" style="14" customWidth="1"/>
    <col min="3085" max="3329" width="9.140625" style="14"/>
    <col min="3330" max="3330" width="7.5703125" style="14" customWidth="1"/>
    <col min="3331" max="3331" width="40.7109375" style="14" customWidth="1"/>
    <col min="3332" max="3332" width="13.42578125" style="14" customWidth="1"/>
    <col min="3333" max="3333" width="16.7109375" style="14" customWidth="1"/>
    <col min="3334" max="3334" width="13.42578125" style="14" customWidth="1"/>
    <col min="3335" max="3335" width="10.5703125" style="14" customWidth="1"/>
    <col min="3336" max="3336" width="11.28515625" style="14" customWidth="1"/>
    <col min="3337" max="3337" width="9.140625" style="14"/>
    <col min="3338" max="3338" width="14.7109375" style="14" customWidth="1"/>
    <col min="3339" max="3339" width="15" style="14" customWidth="1"/>
    <col min="3340" max="3340" width="15.85546875" style="14" customWidth="1"/>
    <col min="3341" max="3585" width="9.140625" style="14"/>
    <col min="3586" max="3586" width="7.5703125" style="14" customWidth="1"/>
    <col min="3587" max="3587" width="40.7109375" style="14" customWidth="1"/>
    <col min="3588" max="3588" width="13.42578125" style="14" customWidth="1"/>
    <col min="3589" max="3589" width="16.7109375" style="14" customWidth="1"/>
    <col min="3590" max="3590" width="13.42578125" style="14" customWidth="1"/>
    <col min="3591" max="3591" width="10.5703125" style="14" customWidth="1"/>
    <col min="3592" max="3592" width="11.28515625" style="14" customWidth="1"/>
    <col min="3593" max="3593" width="9.140625" style="14"/>
    <col min="3594" max="3594" width="14.7109375" style="14" customWidth="1"/>
    <col min="3595" max="3595" width="15" style="14" customWidth="1"/>
    <col min="3596" max="3596" width="15.85546875" style="14" customWidth="1"/>
    <col min="3597" max="3841" width="9.140625" style="14"/>
    <col min="3842" max="3842" width="7.5703125" style="14" customWidth="1"/>
    <col min="3843" max="3843" width="40.7109375" style="14" customWidth="1"/>
    <col min="3844" max="3844" width="13.42578125" style="14" customWidth="1"/>
    <col min="3845" max="3845" width="16.7109375" style="14" customWidth="1"/>
    <col min="3846" max="3846" width="13.42578125" style="14" customWidth="1"/>
    <col min="3847" max="3847" width="10.5703125" style="14" customWidth="1"/>
    <col min="3848" max="3848" width="11.28515625" style="14" customWidth="1"/>
    <col min="3849" max="3849" width="9.140625" style="14"/>
    <col min="3850" max="3850" width="14.7109375" style="14" customWidth="1"/>
    <col min="3851" max="3851" width="15" style="14" customWidth="1"/>
    <col min="3852" max="3852" width="15.85546875" style="14" customWidth="1"/>
    <col min="3853" max="4097" width="9.140625" style="14"/>
    <col min="4098" max="4098" width="7.5703125" style="14" customWidth="1"/>
    <col min="4099" max="4099" width="40.7109375" style="14" customWidth="1"/>
    <col min="4100" max="4100" width="13.42578125" style="14" customWidth="1"/>
    <col min="4101" max="4101" width="16.7109375" style="14" customWidth="1"/>
    <col min="4102" max="4102" width="13.42578125" style="14" customWidth="1"/>
    <col min="4103" max="4103" width="10.5703125" style="14" customWidth="1"/>
    <col min="4104" max="4104" width="11.28515625" style="14" customWidth="1"/>
    <col min="4105" max="4105" width="9.140625" style="14"/>
    <col min="4106" max="4106" width="14.7109375" style="14" customWidth="1"/>
    <col min="4107" max="4107" width="15" style="14" customWidth="1"/>
    <col min="4108" max="4108" width="15.85546875" style="14" customWidth="1"/>
    <col min="4109" max="4353" width="9.140625" style="14"/>
    <col min="4354" max="4354" width="7.5703125" style="14" customWidth="1"/>
    <col min="4355" max="4355" width="40.7109375" style="14" customWidth="1"/>
    <col min="4356" max="4356" width="13.42578125" style="14" customWidth="1"/>
    <col min="4357" max="4357" width="16.7109375" style="14" customWidth="1"/>
    <col min="4358" max="4358" width="13.42578125" style="14" customWidth="1"/>
    <col min="4359" max="4359" width="10.5703125" style="14" customWidth="1"/>
    <col min="4360" max="4360" width="11.28515625" style="14" customWidth="1"/>
    <col min="4361" max="4361" width="9.140625" style="14"/>
    <col min="4362" max="4362" width="14.7109375" style="14" customWidth="1"/>
    <col min="4363" max="4363" width="15" style="14" customWidth="1"/>
    <col min="4364" max="4364" width="15.85546875" style="14" customWidth="1"/>
    <col min="4365" max="4609" width="9.140625" style="14"/>
    <col min="4610" max="4610" width="7.5703125" style="14" customWidth="1"/>
    <col min="4611" max="4611" width="40.7109375" style="14" customWidth="1"/>
    <col min="4612" max="4612" width="13.42578125" style="14" customWidth="1"/>
    <col min="4613" max="4613" width="16.7109375" style="14" customWidth="1"/>
    <col min="4614" max="4614" width="13.42578125" style="14" customWidth="1"/>
    <col min="4615" max="4615" width="10.5703125" style="14" customWidth="1"/>
    <col min="4616" max="4616" width="11.28515625" style="14" customWidth="1"/>
    <col min="4617" max="4617" width="9.140625" style="14"/>
    <col min="4618" max="4618" width="14.7109375" style="14" customWidth="1"/>
    <col min="4619" max="4619" width="15" style="14" customWidth="1"/>
    <col min="4620" max="4620" width="15.85546875" style="14" customWidth="1"/>
    <col min="4621" max="4865" width="9.140625" style="14"/>
    <col min="4866" max="4866" width="7.5703125" style="14" customWidth="1"/>
    <col min="4867" max="4867" width="40.7109375" style="14" customWidth="1"/>
    <col min="4868" max="4868" width="13.42578125" style="14" customWidth="1"/>
    <col min="4869" max="4869" width="16.7109375" style="14" customWidth="1"/>
    <col min="4870" max="4870" width="13.42578125" style="14" customWidth="1"/>
    <col min="4871" max="4871" width="10.5703125" style="14" customWidth="1"/>
    <col min="4872" max="4872" width="11.28515625" style="14" customWidth="1"/>
    <col min="4873" max="4873" width="9.140625" style="14"/>
    <col min="4874" max="4874" width="14.7109375" style="14" customWidth="1"/>
    <col min="4875" max="4875" width="15" style="14" customWidth="1"/>
    <col min="4876" max="4876" width="15.85546875" style="14" customWidth="1"/>
    <col min="4877" max="5121" width="9.140625" style="14"/>
    <col min="5122" max="5122" width="7.5703125" style="14" customWidth="1"/>
    <col min="5123" max="5123" width="40.7109375" style="14" customWidth="1"/>
    <col min="5124" max="5124" width="13.42578125" style="14" customWidth="1"/>
    <col min="5125" max="5125" width="16.7109375" style="14" customWidth="1"/>
    <col min="5126" max="5126" width="13.42578125" style="14" customWidth="1"/>
    <col min="5127" max="5127" width="10.5703125" style="14" customWidth="1"/>
    <col min="5128" max="5128" width="11.28515625" style="14" customWidth="1"/>
    <col min="5129" max="5129" width="9.140625" style="14"/>
    <col min="5130" max="5130" width="14.7109375" style="14" customWidth="1"/>
    <col min="5131" max="5131" width="15" style="14" customWidth="1"/>
    <col min="5132" max="5132" width="15.85546875" style="14" customWidth="1"/>
    <col min="5133" max="5377" width="9.140625" style="14"/>
    <col min="5378" max="5378" width="7.5703125" style="14" customWidth="1"/>
    <col min="5379" max="5379" width="40.7109375" style="14" customWidth="1"/>
    <col min="5380" max="5380" width="13.42578125" style="14" customWidth="1"/>
    <col min="5381" max="5381" width="16.7109375" style="14" customWidth="1"/>
    <col min="5382" max="5382" width="13.42578125" style="14" customWidth="1"/>
    <col min="5383" max="5383" width="10.5703125" style="14" customWidth="1"/>
    <col min="5384" max="5384" width="11.28515625" style="14" customWidth="1"/>
    <col min="5385" max="5385" width="9.140625" style="14"/>
    <col min="5386" max="5386" width="14.7109375" style="14" customWidth="1"/>
    <col min="5387" max="5387" width="15" style="14" customWidth="1"/>
    <col min="5388" max="5388" width="15.85546875" style="14" customWidth="1"/>
    <col min="5389" max="5633" width="9.140625" style="14"/>
    <col min="5634" max="5634" width="7.5703125" style="14" customWidth="1"/>
    <col min="5635" max="5635" width="40.7109375" style="14" customWidth="1"/>
    <col min="5636" max="5636" width="13.42578125" style="14" customWidth="1"/>
    <col min="5637" max="5637" width="16.7109375" style="14" customWidth="1"/>
    <col min="5638" max="5638" width="13.42578125" style="14" customWidth="1"/>
    <col min="5639" max="5639" width="10.5703125" style="14" customWidth="1"/>
    <col min="5640" max="5640" width="11.28515625" style="14" customWidth="1"/>
    <col min="5641" max="5641" width="9.140625" style="14"/>
    <col min="5642" max="5642" width="14.7109375" style="14" customWidth="1"/>
    <col min="5643" max="5643" width="15" style="14" customWidth="1"/>
    <col min="5644" max="5644" width="15.85546875" style="14" customWidth="1"/>
    <col min="5645" max="5889" width="9.140625" style="14"/>
    <col min="5890" max="5890" width="7.5703125" style="14" customWidth="1"/>
    <col min="5891" max="5891" width="40.7109375" style="14" customWidth="1"/>
    <col min="5892" max="5892" width="13.42578125" style="14" customWidth="1"/>
    <col min="5893" max="5893" width="16.7109375" style="14" customWidth="1"/>
    <col min="5894" max="5894" width="13.42578125" style="14" customWidth="1"/>
    <col min="5895" max="5895" width="10.5703125" style="14" customWidth="1"/>
    <col min="5896" max="5896" width="11.28515625" style="14" customWidth="1"/>
    <col min="5897" max="5897" width="9.140625" style="14"/>
    <col min="5898" max="5898" width="14.7109375" style="14" customWidth="1"/>
    <col min="5899" max="5899" width="15" style="14" customWidth="1"/>
    <col min="5900" max="5900" width="15.85546875" style="14" customWidth="1"/>
    <col min="5901" max="6145" width="9.140625" style="14"/>
    <col min="6146" max="6146" width="7.5703125" style="14" customWidth="1"/>
    <col min="6147" max="6147" width="40.7109375" style="14" customWidth="1"/>
    <col min="6148" max="6148" width="13.42578125" style="14" customWidth="1"/>
    <col min="6149" max="6149" width="16.7109375" style="14" customWidth="1"/>
    <col min="6150" max="6150" width="13.42578125" style="14" customWidth="1"/>
    <col min="6151" max="6151" width="10.5703125" style="14" customWidth="1"/>
    <col min="6152" max="6152" width="11.28515625" style="14" customWidth="1"/>
    <col min="6153" max="6153" width="9.140625" style="14"/>
    <col min="6154" max="6154" width="14.7109375" style="14" customWidth="1"/>
    <col min="6155" max="6155" width="15" style="14" customWidth="1"/>
    <col min="6156" max="6156" width="15.85546875" style="14" customWidth="1"/>
    <col min="6157" max="6401" width="9.140625" style="14"/>
    <col min="6402" max="6402" width="7.5703125" style="14" customWidth="1"/>
    <col min="6403" max="6403" width="40.7109375" style="14" customWidth="1"/>
    <col min="6404" max="6404" width="13.42578125" style="14" customWidth="1"/>
    <col min="6405" max="6405" width="16.7109375" style="14" customWidth="1"/>
    <col min="6406" max="6406" width="13.42578125" style="14" customWidth="1"/>
    <col min="6407" max="6407" width="10.5703125" style="14" customWidth="1"/>
    <col min="6408" max="6408" width="11.28515625" style="14" customWidth="1"/>
    <col min="6409" max="6409" width="9.140625" style="14"/>
    <col min="6410" max="6410" width="14.7109375" style="14" customWidth="1"/>
    <col min="6411" max="6411" width="15" style="14" customWidth="1"/>
    <col min="6412" max="6412" width="15.85546875" style="14" customWidth="1"/>
    <col min="6413" max="6657" width="9.140625" style="14"/>
    <col min="6658" max="6658" width="7.5703125" style="14" customWidth="1"/>
    <col min="6659" max="6659" width="40.7109375" style="14" customWidth="1"/>
    <col min="6660" max="6660" width="13.42578125" style="14" customWidth="1"/>
    <col min="6661" max="6661" width="16.7109375" style="14" customWidth="1"/>
    <col min="6662" max="6662" width="13.42578125" style="14" customWidth="1"/>
    <col min="6663" max="6663" width="10.5703125" style="14" customWidth="1"/>
    <col min="6664" max="6664" width="11.28515625" style="14" customWidth="1"/>
    <col min="6665" max="6665" width="9.140625" style="14"/>
    <col min="6666" max="6666" width="14.7109375" style="14" customWidth="1"/>
    <col min="6667" max="6667" width="15" style="14" customWidth="1"/>
    <col min="6668" max="6668" width="15.85546875" style="14" customWidth="1"/>
    <col min="6669" max="6913" width="9.140625" style="14"/>
    <col min="6914" max="6914" width="7.5703125" style="14" customWidth="1"/>
    <col min="6915" max="6915" width="40.7109375" style="14" customWidth="1"/>
    <col min="6916" max="6916" width="13.42578125" style="14" customWidth="1"/>
    <col min="6917" max="6917" width="16.7109375" style="14" customWidth="1"/>
    <col min="6918" max="6918" width="13.42578125" style="14" customWidth="1"/>
    <col min="6919" max="6919" width="10.5703125" style="14" customWidth="1"/>
    <col min="6920" max="6920" width="11.28515625" style="14" customWidth="1"/>
    <col min="6921" max="6921" width="9.140625" style="14"/>
    <col min="6922" max="6922" width="14.7109375" style="14" customWidth="1"/>
    <col min="6923" max="6923" width="15" style="14" customWidth="1"/>
    <col min="6924" max="6924" width="15.85546875" style="14" customWidth="1"/>
    <col min="6925" max="7169" width="9.140625" style="14"/>
    <col min="7170" max="7170" width="7.5703125" style="14" customWidth="1"/>
    <col min="7171" max="7171" width="40.7109375" style="14" customWidth="1"/>
    <col min="7172" max="7172" width="13.42578125" style="14" customWidth="1"/>
    <col min="7173" max="7173" width="16.7109375" style="14" customWidth="1"/>
    <col min="7174" max="7174" width="13.42578125" style="14" customWidth="1"/>
    <col min="7175" max="7175" width="10.5703125" style="14" customWidth="1"/>
    <col min="7176" max="7176" width="11.28515625" style="14" customWidth="1"/>
    <col min="7177" max="7177" width="9.140625" style="14"/>
    <col min="7178" max="7178" width="14.7109375" style="14" customWidth="1"/>
    <col min="7179" max="7179" width="15" style="14" customWidth="1"/>
    <col min="7180" max="7180" width="15.85546875" style="14" customWidth="1"/>
    <col min="7181" max="7425" width="9.140625" style="14"/>
    <col min="7426" max="7426" width="7.5703125" style="14" customWidth="1"/>
    <col min="7427" max="7427" width="40.7109375" style="14" customWidth="1"/>
    <col min="7428" max="7428" width="13.42578125" style="14" customWidth="1"/>
    <col min="7429" max="7429" width="16.7109375" style="14" customWidth="1"/>
    <col min="7430" max="7430" width="13.42578125" style="14" customWidth="1"/>
    <col min="7431" max="7431" width="10.5703125" style="14" customWidth="1"/>
    <col min="7432" max="7432" width="11.28515625" style="14" customWidth="1"/>
    <col min="7433" max="7433" width="9.140625" style="14"/>
    <col min="7434" max="7434" width="14.7109375" style="14" customWidth="1"/>
    <col min="7435" max="7435" width="15" style="14" customWidth="1"/>
    <col min="7436" max="7436" width="15.85546875" style="14" customWidth="1"/>
    <col min="7437" max="7681" width="9.140625" style="14"/>
    <col min="7682" max="7682" width="7.5703125" style="14" customWidth="1"/>
    <col min="7683" max="7683" width="40.7109375" style="14" customWidth="1"/>
    <col min="7684" max="7684" width="13.42578125" style="14" customWidth="1"/>
    <col min="7685" max="7685" width="16.7109375" style="14" customWidth="1"/>
    <col min="7686" max="7686" width="13.42578125" style="14" customWidth="1"/>
    <col min="7687" max="7687" width="10.5703125" style="14" customWidth="1"/>
    <col min="7688" max="7688" width="11.28515625" style="14" customWidth="1"/>
    <col min="7689" max="7689" width="9.140625" style="14"/>
    <col min="7690" max="7690" width="14.7109375" style="14" customWidth="1"/>
    <col min="7691" max="7691" width="15" style="14" customWidth="1"/>
    <col min="7692" max="7692" width="15.85546875" style="14" customWidth="1"/>
    <col min="7693" max="7937" width="9.140625" style="14"/>
    <col min="7938" max="7938" width="7.5703125" style="14" customWidth="1"/>
    <col min="7939" max="7939" width="40.7109375" style="14" customWidth="1"/>
    <col min="7940" max="7940" width="13.42578125" style="14" customWidth="1"/>
    <col min="7941" max="7941" width="16.7109375" style="14" customWidth="1"/>
    <col min="7942" max="7942" width="13.42578125" style="14" customWidth="1"/>
    <col min="7943" max="7943" width="10.5703125" style="14" customWidth="1"/>
    <col min="7944" max="7944" width="11.28515625" style="14" customWidth="1"/>
    <col min="7945" max="7945" width="9.140625" style="14"/>
    <col min="7946" max="7946" width="14.7109375" style="14" customWidth="1"/>
    <col min="7947" max="7947" width="15" style="14" customWidth="1"/>
    <col min="7948" max="7948" width="15.85546875" style="14" customWidth="1"/>
    <col min="7949" max="8193" width="9.140625" style="14"/>
    <col min="8194" max="8194" width="7.5703125" style="14" customWidth="1"/>
    <col min="8195" max="8195" width="40.7109375" style="14" customWidth="1"/>
    <col min="8196" max="8196" width="13.42578125" style="14" customWidth="1"/>
    <col min="8197" max="8197" width="16.7109375" style="14" customWidth="1"/>
    <col min="8198" max="8198" width="13.42578125" style="14" customWidth="1"/>
    <col min="8199" max="8199" width="10.5703125" style="14" customWidth="1"/>
    <col min="8200" max="8200" width="11.28515625" style="14" customWidth="1"/>
    <col min="8201" max="8201" width="9.140625" style="14"/>
    <col min="8202" max="8202" width="14.7109375" style="14" customWidth="1"/>
    <col min="8203" max="8203" width="15" style="14" customWidth="1"/>
    <col min="8204" max="8204" width="15.85546875" style="14" customWidth="1"/>
    <col min="8205" max="8449" width="9.140625" style="14"/>
    <col min="8450" max="8450" width="7.5703125" style="14" customWidth="1"/>
    <col min="8451" max="8451" width="40.7109375" style="14" customWidth="1"/>
    <col min="8452" max="8452" width="13.42578125" style="14" customWidth="1"/>
    <col min="8453" max="8453" width="16.7109375" style="14" customWidth="1"/>
    <col min="8454" max="8454" width="13.42578125" style="14" customWidth="1"/>
    <col min="8455" max="8455" width="10.5703125" style="14" customWidth="1"/>
    <col min="8456" max="8456" width="11.28515625" style="14" customWidth="1"/>
    <col min="8457" max="8457" width="9.140625" style="14"/>
    <col min="8458" max="8458" width="14.7109375" style="14" customWidth="1"/>
    <col min="8459" max="8459" width="15" style="14" customWidth="1"/>
    <col min="8460" max="8460" width="15.85546875" style="14" customWidth="1"/>
    <col min="8461" max="8705" width="9.140625" style="14"/>
    <col min="8706" max="8706" width="7.5703125" style="14" customWidth="1"/>
    <col min="8707" max="8707" width="40.7109375" style="14" customWidth="1"/>
    <col min="8708" max="8708" width="13.42578125" style="14" customWidth="1"/>
    <col min="8709" max="8709" width="16.7109375" style="14" customWidth="1"/>
    <col min="8710" max="8710" width="13.42578125" style="14" customWidth="1"/>
    <col min="8711" max="8711" width="10.5703125" style="14" customWidth="1"/>
    <col min="8712" max="8712" width="11.28515625" style="14" customWidth="1"/>
    <col min="8713" max="8713" width="9.140625" style="14"/>
    <col min="8714" max="8714" width="14.7109375" style="14" customWidth="1"/>
    <col min="8715" max="8715" width="15" style="14" customWidth="1"/>
    <col min="8716" max="8716" width="15.85546875" style="14" customWidth="1"/>
    <col min="8717" max="8961" width="9.140625" style="14"/>
    <col min="8962" max="8962" width="7.5703125" style="14" customWidth="1"/>
    <col min="8963" max="8963" width="40.7109375" style="14" customWidth="1"/>
    <col min="8964" max="8964" width="13.42578125" style="14" customWidth="1"/>
    <col min="8965" max="8965" width="16.7109375" style="14" customWidth="1"/>
    <col min="8966" max="8966" width="13.42578125" style="14" customWidth="1"/>
    <col min="8967" max="8967" width="10.5703125" style="14" customWidth="1"/>
    <col min="8968" max="8968" width="11.28515625" style="14" customWidth="1"/>
    <col min="8969" max="8969" width="9.140625" style="14"/>
    <col min="8970" max="8970" width="14.7109375" style="14" customWidth="1"/>
    <col min="8971" max="8971" width="15" style="14" customWidth="1"/>
    <col min="8972" max="8972" width="15.85546875" style="14" customWidth="1"/>
    <col min="8973" max="9217" width="9.140625" style="14"/>
    <col min="9218" max="9218" width="7.5703125" style="14" customWidth="1"/>
    <col min="9219" max="9219" width="40.7109375" style="14" customWidth="1"/>
    <col min="9220" max="9220" width="13.42578125" style="14" customWidth="1"/>
    <col min="9221" max="9221" width="16.7109375" style="14" customWidth="1"/>
    <col min="9222" max="9222" width="13.42578125" style="14" customWidth="1"/>
    <col min="9223" max="9223" width="10.5703125" style="14" customWidth="1"/>
    <col min="9224" max="9224" width="11.28515625" style="14" customWidth="1"/>
    <col min="9225" max="9225" width="9.140625" style="14"/>
    <col min="9226" max="9226" width="14.7109375" style="14" customWidth="1"/>
    <col min="9227" max="9227" width="15" style="14" customWidth="1"/>
    <col min="9228" max="9228" width="15.85546875" style="14" customWidth="1"/>
    <col min="9229" max="9473" width="9.140625" style="14"/>
    <col min="9474" max="9474" width="7.5703125" style="14" customWidth="1"/>
    <col min="9475" max="9475" width="40.7109375" style="14" customWidth="1"/>
    <col min="9476" max="9476" width="13.42578125" style="14" customWidth="1"/>
    <col min="9477" max="9477" width="16.7109375" style="14" customWidth="1"/>
    <col min="9478" max="9478" width="13.42578125" style="14" customWidth="1"/>
    <col min="9479" max="9479" width="10.5703125" style="14" customWidth="1"/>
    <col min="9480" max="9480" width="11.28515625" style="14" customWidth="1"/>
    <col min="9481" max="9481" width="9.140625" style="14"/>
    <col min="9482" max="9482" width="14.7109375" style="14" customWidth="1"/>
    <col min="9483" max="9483" width="15" style="14" customWidth="1"/>
    <col min="9484" max="9484" width="15.85546875" style="14" customWidth="1"/>
    <col min="9485" max="9729" width="9.140625" style="14"/>
    <col min="9730" max="9730" width="7.5703125" style="14" customWidth="1"/>
    <col min="9731" max="9731" width="40.7109375" style="14" customWidth="1"/>
    <col min="9732" max="9732" width="13.42578125" style="14" customWidth="1"/>
    <col min="9733" max="9733" width="16.7109375" style="14" customWidth="1"/>
    <col min="9734" max="9734" width="13.42578125" style="14" customWidth="1"/>
    <col min="9735" max="9735" width="10.5703125" style="14" customWidth="1"/>
    <col min="9736" max="9736" width="11.28515625" style="14" customWidth="1"/>
    <col min="9737" max="9737" width="9.140625" style="14"/>
    <col min="9738" max="9738" width="14.7109375" style="14" customWidth="1"/>
    <col min="9739" max="9739" width="15" style="14" customWidth="1"/>
    <col min="9740" max="9740" width="15.85546875" style="14" customWidth="1"/>
    <col min="9741" max="9985" width="9.140625" style="14"/>
    <col min="9986" max="9986" width="7.5703125" style="14" customWidth="1"/>
    <col min="9987" max="9987" width="40.7109375" style="14" customWidth="1"/>
    <col min="9988" max="9988" width="13.42578125" style="14" customWidth="1"/>
    <col min="9989" max="9989" width="16.7109375" style="14" customWidth="1"/>
    <col min="9990" max="9990" width="13.42578125" style="14" customWidth="1"/>
    <col min="9991" max="9991" width="10.5703125" style="14" customWidth="1"/>
    <col min="9992" max="9992" width="11.28515625" style="14" customWidth="1"/>
    <col min="9993" max="9993" width="9.140625" style="14"/>
    <col min="9994" max="9994" width="14.7109375" style="14" customWidth="1"/>
    <col min="9995" max="9995" width="15" style="14" customWidth="1"/>
    <col min="9996" max="9996" width="15.85546875" style="14" customWidth="1"/>
    <col min="9997" max="10241" width="9.140625" style="14"/>
    <col min="10242" max="10242" width="7.5703125" style="14" customWidth="1"/>
    <col min="10243" max="10243" width="40.7109375" style="14" customWidth="1"/>
    <col min="10244" max="10244" width="13.42578125" style="14" customWidth="1"/>
    <col min="10245" max="10245" width="16.7109375" style="14" customWidth="1"/>
    <col min="10246" max="10246" width="13.42578125" style="14" customWidth="1"/>
    <col min="10247" max="10247" width="10.5703125" style="14" customWidth="1"/>
    <col min="10248" max="10248" width="11.28515625" style="14" customWidth="1"/>
    <col min="10249" max="10249" width="9.140625" style="14"/>
    <col min="10250" max="10250" width="14.7109375" style="14" customWidth="1"/>
    <col min="10251" max="10251" width="15" style="14" customWidth="1"/>
    <col min="10252" max="10252" width="15.85546875" style="14" customWidth="1"/>
    <col min="10253" max="10497" width="9.140625" style="14"/>
    <col min="10498" max="10498" width="7.5703125" style="14" customWidth="1"/>
    <col min="10499" max="10499" width="40.7109375" style="14" customWidth="1"/>
    <col min="10500" max="10500" width="13.42578125" style="14" customWidth="1"/>
    <col min="10501" max="10501" width="16.7109375" style="14" customWidth="1"/>
    <col min="10502" max="10502" width="13.42578125" style="14" customWidth="1"/>
    <col min="10503" max="10503" width="10.5703125" style="14" customWidth="1"/>
    <col min="10504" max="10504" width="11.28515625" style="14" customWidth="1"/>
    <col min="10505" max="10505" width="9.140625" style="14"/>
    <col min="10506" max="10506" width="14.7109375" style="14" customWidth="1"/>
    <col min="10507" max="10507" width="15" style="14" customWidth="1"/>
    <col min="10508" max="10508" width="15.85546875" style="14" customWidth="1"/>
    <col min="10509" max="10753" width="9.140625" style="14"/>
    <col min="10754" max="10754" width="7.5703125" style="14" customWidth="1"/>
    <col min="10755" max="10755" width="40.7109375" style="14" customWidth="1"/>
    <col min="10756" max="10756" width="13.42578125" style="14" customWidth="1"/>
    <col min="10757" max="10757" width="16.7109375" style="14" customWidth="1"/>
    <col min="10758" max="10758" width="13.42578125" style="14" customWidth="1"/>
    <col min="10759" max="10759" width="10.5703125" style="14" customWidth="1"/>
    <col min="10760" max="10760" width="11.28515625" style="14" customWidth="1"/>
    <col min="10761" max="10761" width="9.140625" style="14"/>
    <col min="10762" max="10762" width="14.7109375" style="14" customWidth="1"/>
    <col min="10763" max="10763" width="15" style="14" customWidth="1"/>
    <col min="10764" max="10764" width="15.85546875" style="14" customWidth="1"/>
    <col min="10765" max="11009" width="9.140625" style="14"/>
    <col min="11010" max="11010" width="7.5703125" style="14" customWidth="1"/>
    <col min="11011" max="11011" width="40.7109375" style="14" customWidth="1"/>
    <col min="11012" max="11012" width="13.42578125" style="14" customWidth="1"/>
    <col min="11013" max="11013" width="16.7109375" style="14" customWidth="1"/>
    <col min="11014" max="11014" width="13.42578125" style="14" customWidth="1"/>
    <col min="11015" max="11015" width="10.5703125" style="14" customWidth="1"/>
    <col min="11016" max="11016" width="11.28515625" style="14" customWidth="1"/>
    <col min="11017" max="11017" width="9.140625" style="14"/>
    <col min="11018" max="11018" width="14.7109375" style="14" customWidth="1"/>
    <col min="11019" max="11019" width="15" style="14" customWidth="1"/>
    <col min="11020" max="11020" width="15.85546875" style="14" customWidth="1"/>
    <col min="11021" max="11265" width="9.140625" style="14"/>
    <col min="11266" max="11266" width="7.5703125" style="14" customWidth="1"/>
    <col min="11267" max="11267" width="40.7109375" style="14" customWidth="1"/>
    <col min="11268" max="11268" width="13.42578125" style="14" customWidth="1"/>
    <col min="11269" max="11269" width="16.7109375" style="14" customWidth="1"/>
    <col min="11270" max="11270" width="13.42578125" style="14" customWidth="1"/>
    <col min="11271" max="11271" width="10.5703125" style="14" customWidth="1"/>
    <col min="11272" max="11272" width="11.28515625" style="14" customWidth="1"/>
    <col min="11273" max="11273" width="9.140625" style="14"/>
    <col min="11274" max="11274" width="14.7109375" style="14" customWidth="1"/>
    <col min="11275" max="11275" width="15" style="14" customWidth="1"/>
    <col min="11276" max="11276" width="15.85546875" style="14" customWidth="1"/>
    <col min="11277" max="11521" width="9.140625" style="14"/>
    <col min="11522" max="11522" width="7.5703125" style="14" customWidth="1"/>
    <col min="11523" max="11523" width="40.7109375" style="14" customWidth="1"/>
    <col min="11524" max="11524" width="13.42578125" style="14" customWidth="1"/>
    <col min="11525" max="11525" width="16.7109375" style="14" customWidth="1"/>
    <col min="11526" max="11526" width="13.42578125" style="14" customWidth="1"/>
    <col min="11527" max="11527" width="10.5703125" style="14" customWidth="1"/>
    <col min="11528" max="11528" width="11.28515625" style="14" customWidth="1"/>
    <col min="11529" max="11529" width="9.140625" style="14"/>
    <col min="11530" max="11530" width="14.7109375" style="14" customWidth="1"/>
    <col min="11531" max="11531" width="15" style="14" customWidth="1"/>
    <col min="11532" max="11532" width="15.85546875" style="14" customWidth="1"/>
    <col min="11533" max="11777" width="9.140625" style="14"/>
    <col min="11778" max="11778" width="7.5703125" style="14" customWidth="1"/>
    <col min="11779" max="11779" width="40.7109375" style="14" customWidth="1"/>
    <col min="11780" max="11780" width="13.42578125" style="14" customWidth="1"/>
    <col min="11781" max="11781" width="16.7109375" style="14" customWidth="1"/>
    <col min="11782" max="11782" width="13.42578125" style="14" customWidth="1"/>
    <col min="11783" max="11783" width="10.5703125" style="14" customWidth="1"/>
    <col min="11784" max="11784" width="11.28515625" style="14" customWidth="1"/>
    <col min="11785" max="11785" width="9.140625" style="14"/>
    <col min="11786" max="11786" width="14.7109375" style="14" customWidth="1"/>
    <col min="11787" max="11787" width="15" style="14" customWidth="1"/>
    <col min="11788" max="11788" width="15.85546875" style="14" customWidth="1"/>
    <col min="11789" max="12033" width="9.140625" style="14"/>
    <col min="12034" max="12034" width="7.5703125" style="14" customWidth="1"/>
    <col min="12035" max="12035" width="40.7109375" style="14" customWidth="1"/>
    <col min="12036" max="12036" width="13.42578125" style="14" customWidth="1"/>
    <col min="12037" max="12037" width="16.7109375" style="14" customWidth="1"/>
    <col min="12038" max="12038" width="13.42578125" style="14" customWidth="1"/>
    <col min="12039" max="12039" width="10.5703125" style="14" customWidth="1"/>
    <col min="12040" max="12040" width="11.28515625" style="14" customWidth="1"/>
    <col min="12041" max="12041" width="9.140625" style="14"/>
    <col min="12042" max="12042" width="14.7109375" style="14" customWidth="1"/>
    <col min="12043" max="12043" width="15" style="14" customWidth="1"/>
    <col min="12044" max="12044" width="15.85546875" style="14" customWidth="1"/>
    <col min="12045" max="12289" width="9.140625" style="14"/>
    <col min="12290" max="12290" width="7.5703125" style="14" customWidth="1"/>
    <col min="12291" max="12291" width="40.7109375" style="14" customWidth="1"/>
    <col min="12292" max="12292" width="13.42578125" style="14" customWidth="1"/>
    <col min="12293" max="12293" width="16.7109375" style="14" customWidth="1"/>
    <col min="12294" max="12294" width="13.42578125" style="14" customWidth="1"/>
    <col min="12295" max="12295" width="10.5703125" style="14" customWidth="1"/>
    <col min="12296" max="12296" width="11.28515625" style="14" customWidth="1"/>
    <col min="12297" max="12297" width="9.140625" style="14"/>
    <col min="12298" max="12298" width="14.7109375" style="14" customWidth="1"/>
    <col min="12299" max="12299" width="15" style="14" customWidth="1"/>
    <col min="12300" max="12300" width="15.85546875" style="14" customWidth="1"/>
    <col min="12301" max="12545" width="9.140625" style="14"/>
    <col min="12546" max="12546" width="7.5703125" style="14" customWidth="1"/>
    <col min="12547" max="12547" width="40.7109375" style="14" customWidth="1"/>
    <col min="12548" max="12548" width="13.42578125" style="14" customWidth="1"/>
    <col min="12549" max="12549" width="16.7109375" style="14" customWidth="1"/>
    <col min="12550" max="12550" width="13.42578125" style="14" customWidth="1"/>
    <col min="12551" max="12551" width="10.5703125" style="14" customWidth="1"/>
    <col min="12552" max="12552" width="11.28515625" style="14" customWidth="1"/>
    <col min="12553" max="12553" width="9.140625" style="14"/>
    <col min="12554" max="12554" width="14.7109375" style="14" customWidth="1"/>
    <col min="12555" max="12555" width="15" style="14" customWidth="1"/>
    <col min="12556" max="12556" width="15.85546875" style="14" customWidth="1"/>
    <col min="12557" max="12801" width="9.140625" style="14"/>
    <col min="12802" max="12802" width="7.5703125" style="14" customWidth="1"/>
    <col min="12803" max="12803" width="40.7109375" style="14" customWidth="1"/>
    <col min="12804" max="12804" width="13.42578125" style="14" customWidth="1"/>
    <col min="12805" max="12805" width="16.7109375" style="14" customWidth="1"/>
    <col min="12806" max="12806" width="13.42578125" style="14" customWidth="1"/>
    <col min="12807" max="12807" width="10.5703125" style="14" customWidth="1"/>
    <col min="12808" max="12808" width="11.28515625" style="14" customWidth="1"/>
    <col min="12809" max="12809" width="9.140625" style="14"/>
    <col min="12810" max="12810" width="14.7109375" style="14" customWidth="1"/>
    <col min="12811" max="12811" width="15" style="14" customWidth="1"/>
    <col min="12812" max="12812" width="15.85546875" style="14" customWidth="1"/>
    <col min="12813" max="13057" width="9.140625" style="14"/>
    <col min="13058" max="13058" width="7.5703125" style="14" customWidth="1"/>
    <col min="13059" max="13059" width="40.7109375" style="14" customWidth="1"/>
    <col min="13060" max="13060" width="13.42578125" style="14" customWidth="1"/>
    <col min="13061" max="13061" width="16.7109375" style="14" customWidth="1"/>
    <col min="13062" max="13062" width="13.42578125" style="14" customWidth="1"/>
    <col min="13063" max="13063" width="10.5703125" style="14" customWidth="1"/>
    <col min="13064" max="13064" width="11.28515625" style="14" customWidth="1"/>
    <col min="13065" max="13065" width="9.140625" style="14"/>
    <col min="13066" max="13066" width="14.7109375" style="14" customWidth="1"/>
    <col min="13067" max="13067" width="15" style="14" customWidth="1"/>
    <col min="13068" max="13068" width="15.85546875" style="14" customWidth="1"/>
    <col min="13069" max="13313" width="9.140625" style="14"/>
    <col min="13314" max="13314" width="7.5703125" style="14" customWidth="1"/>
    <col min="13315" max="13315" width="40.7109375" style="14" customWidth="1"/>
    <col min="13316" max="13316" width="13.42578125" style="14" customWidth="1"/>
    <col min="13317" max="13317" width="16.7109375" style="14" customWidth="1"/>
    <col min="13318" max="13318" width="13.42578125" style="14" customWidth="1"/>
    <col min="13319" max="13319" width="10.5703125" style="14" customWidth="1"/>
    <col min="13320" max="13320" width="11.28515625" style="14" customWidth="1"/>
    <col min="13321" max="13321" width="9.140625" style="14"/>
    <col min="13322" max="13322" width="14.7109375" style="14" customWidth="1"/>
    <col min="13323" max="13323" width="15" style="14" customWidth="1"/>
    <col min="13324" max="13324" width="15.85546875" style="14" customWidth="1"/>
    <col min="13325" max="13569" width="9.140625" style="14"/>
    <col min="13570" max="13570" width="7.5703125" style="14" customWidth="1"/>
    <col min="13571" max="13571" width="40.7109375" style="14" customWidth="1"/>
    <col min="13572" max="13572" width="13.42578125" style="14" customWidth="1"/>
    <col min="13573" max="13573" width="16.7109375" style="14" customWidth="1"/>
    <col min="13574" max="13574" width="13.42578125" style="14" customWidth="1"/>
    <col min="13575" max="13575" width="10.5703125" style="14" customWidth="1"/>
    <col min="13576" max="13576" width="11.28515625" style="14" customWidth="1"/>
    <col min="13577" max="13577" width="9.140625" style="14"/>
    <col min="13578" max="13578" width="14.7109375" style="14" customWidth="1"/>
    <col min="13579" max="13579" width="15" style="14" customWidth="1"/>
    <col min="13580" max="13580" width="15.85546875" style="14" customWidth="1"/>
    <col min="13581" max="13825" width="9.140625" style="14"/>
    <col min="13826" max="13826" width="7.5703125" style="14" customWidth="1"/>
    <col min="13827" max="13827" width="40.7109375" style="14" customWidth="1"/>
    <col min="13828" max="13828" width="13.42578125" style="14" customWidth="1"/>
    <col min="13829" max="13829" width="16.7109375" style="14" customWidth="1"/>
    <col min="13830" max="13830" width="13.42578125" style="14" customWidth="1"/>
    <col min="13831" max="13831" width="10.5703125" style="14" customWidth="1"/>
    <col min="13832" max="13832" width="11.28515625" style="14" customWidth="1"/>
    <col min="13833" max="13833" width="9.140625" style="14"/>
    <col min="13834" max="13834" width="14.7109375" style="14" customWidth="1"/>
    <col min="13835" max="13835" width="15" style="14" customWidth="1"/>
    <col min="13836" max="13836" width="15.85546875" style="14" customWidth="1"/>
    <col min="13837" max="14081" width="9.140625" style="14"/>
    <col min="14082" max="14082" width="7.5703125" style="14" customWidth="1"/>
    <col min="14083" max="14083" width="40.7109375" style="14" customWidth="1"/>
    <col min="14084" max="14084" width="13.42578125" style="14" customWidth="1"/>
    <col min="14085" max="14085" width="16.7109375" style="14" customWidth="1"/>
    <col min="14086" max="14086" width="13.42578125" style="14" customWidth="1"/>
    <col min="14087" max="14087" width="10.5703125" style="14" customWidth="1"/>
    <col min="14088" max="14088" width="11.28515625" style="14" customWidth="1"/>
    <col min="14089" max="14089" width="9.140625" style="14"/>
    <col min="14090" max="14090" width="14.7109375" style="14" customWidth="1"/>
    <col min="14091" max="14091" width="15" style="14" customWidth="1"/>
    <col min="14092" max="14092" width="15.85546875" style="14" customWidth="1"/>
    <col min="14093" max="14337" width="9.140625" style="14"/>
    <col min="14338" max="14338" width="7.5703125" style="14" customWidth="1"/>
    <col min="14339" max="14339" width="40.7109375" style="14" customWidth="1"/>
    <col min="14340" max="14340" width="13.42578125" style="14" customWidth="1"/>
    <col min="14341" max="14341" width="16.7109375" style="14" customWidth="1"/>
    <col min="14342" max="14342" width="13.42578125" style="14" customWidth="1"/>
    <col min="14343" max="14343" width="10.5703125" style="14" customWidth="1"/>
    <col min="14344" max="14344" width="11.28515625" style="14" customWidth="1"/>
    <col min="14345" max="14345" width="9.140625" style="14"/>
    <col min="14346" max="14346" width="14.7109375" style="14" customWidth="1"/>
    <col min="14347" max="14347" width="15" style="14" customWidth="1"/>
    <col min="14348" max="14348" width="15.85546875" style="14" customWidth="1"/>
    <col min="14349" max="14593" width="9.140625" style="14"/>
    <col min="14594" max="14594" width="7.5703125" style="14" customWidth="1"/>
    <col min="14595" max="14595" width="40.7109375" style="14" customWidth="1"/>
    <col min="14596" max="14596" width="13.42578125" style="14" customWidth="1"/>
    <col min="14597" max="14597" width="16.7109375" style="14" customWidth="1"/>
    <col min="14598" max="14598" width="13.42578125" style="14" customWidth="1"/>
    <col min="14599" max="14599" width="10.5703125" style="14" customWidth="1"/>
    <col min="14600" max="14600" width="11.28515625" style="14" customWidth="1"/>
    <col min="14601" max="14601" width="9.140625" style="14"/>
    <col min="14602" max="14602" width="14.7109375" style="14" customWidth="1"/>
    <col min="14603" max="14603" width="15" style="14" customWidth="1"/>
    <col min="14604" max="14604" width="15.85546875" style="14" customWidth="1"/>
    <col min="14605" max="14849" width="9.140625" style="14"/>
    <col min="14850" max="14850" width="7.5703125" style="14" customWidth="1"/>
    <col min="14851" max="14851" width="40.7109375" style="14" customWidth="1"/>
    <col min="14852" max="14852" width="13.42578125" style="14" customWidth="1"/>
    <col min="14853" max="14853" width="16.7109375" style="14" customWidth="1"/>
    <col min="14854" max="14854" width="13.42578125" style="14" customWidth="1"/>
    <col min="14855" max="14855" width="10.5703125" style="14" customWidth="1"/>
    <col min="14856" max="14856" width="11.28515625" style="14" customWidth="1"/>
    <col min="14857" max="14857" width="9.140625" style="14"/>
    <col min="14858" max="14858" width="14.7109375" style="14" customWidth="1"/>
    <col min="14859" max="14859" width="15" style="14" customWidth="1"/>
    <col min="14860" max="14860" width="15.85546875" style="14" customWidth="1"/>
    <col min="14861" max="15105" width="9.140625" style="14"/>
    <col min="15106" max="15106" width="7.5703125" style="14" customWidth="1"/>
    <col min="15107" max="15107" width="40.7109375" style="14" customWidth="1"/>
    <col min="15108" max="15108" width="13.42578125" style="14" customWidth="1"/>
    <col min="15109" max="15109" width="16.7109375" style="14" customWidth="1"/>
    <col min="15110" max="15110" width="13.42578125" style="14" customWidth="1"/>
    <col min="15111" max="15111" width="10.5703125" style="14" customWidth="1"/>
    <col min="15112" max="15112" width="11.28515625" style="14" customWidth="1"/>
    <col min="15113" max="15113" width="9.140625" style="14"/>
    <col min="15114" max="15114" width="14.7109375" style="14" customWidth="1"/>
    <col min="15115" max="15115" width="15" style="14" customWidth="1"/>
    <col min="15116" max="15116" width="15.85546875" style="14" customWidth="1"/>
    <col min="15117" max="15361" width="9.140625" style="14"/>
    <col min="15362" max="15362" width="7.5703125" style="14" customWidth="1"/>
    <col min="15363" max="15363" width="40.7109375" style="14" customWidth="1"/>
    <col min="15364" max="15364" width="13.42578125" style="14" customWidth="1"/>
    <col min="15365" max="15365" width="16.7109375" style="14" customWidth="1"/>
    <col min="15366" max="15366" width="13.42578125" style="14" customWidth="1"/>
    <col min="15367" max="15367" width="10.5703125" style="14" customWidth="1"/>
    <col min="15368" max="15368" width="11.28515625" style="14" customWidth="1"/>
    <col min="15369" max="15369" width="9.140625" style="14"/>
    <col min="15370" max="15370" width="14.7109375" style="14" customWidth="1"/>
    <col min="15371" max="15371" width="15" style="14" customWidth="1"/>
    <col min="15372" max="15372" width="15.85546875" style="14" customWidth="1"/>
    <col min="15373" max="15617" width="9.140625" style="14"/>
    <col min="15618" max="15618" width="7.5703125" style="14" customWidth="1"/>
    <col min="15619" max="15619" width="40.7109375" style="14" customWidth="1"/>
    <col min="15620" max="15620" width="13.42578125" style="14" customWidth="1"/>
    <col min="15621" max="15621" width="16.7109375" style="14" customWidth="1"/>
    <col min="15622" max="15622" width="13.42578125" style="14" customWidth="1"/>
    <col min="15623" max="15623" width="10.5703125" style="14" customWidth="1"/>
    <col min="15624" max="15624" width="11.28515625" style="14" customWidth="1"/>
    <col min="15625" max="15625" width="9.140625" style="14"/>
    <col min="15626" max="15626" width="14.7109375" style="14" customWidth="1"/>
    <col min="15627" max="15627" width="15" style="14" customWidth="1"/>
    <col min="15628" max="15628" width="15.85546875" style="14" customWidth="1"/>
    <col min="15629" max="15873" width="9.140625" style="14"/>
    <col min="15874" max="15874" width="7.5703125" style="14" customWidth="1"/>
    <col min="15875" max="15875" width="40.7109375" style="14" customWidth="1"/>
    <col min="15876" max="15876" width="13.42578125" style="14" customWidth="1"/>
    <col min="15877" max="15877" width="16.7109375" style="14" customWidth="1"/>
    <col min="15878" max="15878" width="13.42578125" style="14" customWidth="1"/>
    <col min="15879" max="15879" width="10.5703125" style="14" customWidth="1"/>
    <col min="15880" max="15880" width="11.28515625" style="14" customWidth="1"/>
    <col min="15881" max="15881" width="9.140625" style="14"/>
    <col min="15882" max="15882" width="14.7109375" style="14" customWidth="1"/>
    <col min="15883" max="15883" width="15" style="14" customWidth="1"/>
    <col min="15884" max="15884" width="15.85546875" style="14" customWidth="1"/>
    <col min="15885" max="16129" width="9.140625" style="14"/>
    <col min="16130" max="16130" width="7.5703125" style="14" customWidth="1"/>
    <col min="16131" max="16131" width="40.7109375" style="14" customWidth="1"/>
    <col min="16132" max="16132" width="13.42578125" style="14" customWidth="1"/>
    <col min="16133" max="16133" width="16.7109375" style="14" customWidth="1"/>
    <col min="16134" max="16134" width="13.42578125" style="14" customWidth="1"/>
    <col min="16135" max="16135" width="10.5703125" style="14" customWidth="1"/>
    <col min="16136" max="16136" width="11.28515625" style="14" customWidth="1"/>
    <col min="16137" max="16137" width="9.140625" style="14"/>
    <col min="16138" max="16138" width="14.7109375" style="14" customWidth="1"/>
    <col min="16139" max="16139" width="15" style="14" customWidth="1"/>
    <col min="16140" max="16140" width="15.85546875" style="14" customWidth="1"/>
    <col min="16141" max="16384" width="9.140625" style="14"/>
  </cols>
  <sheetData>
    <row r="2" spans="1:12" ht="48" customHeight="1">
      <c r="A2" s="149" t="s">
        <v>328</v>
      </c>
      <c r="B2" s="149"/>
      <c r="C2" s="149"/>
      <c r="D2" s="149"/>
      <c r="E2" s="149"/>
      <c r="F2" s="149"/>
      <c r="G2" s="149"/>
      <c r="H2" s="149"/>
    </row>
    <row r="3" spans="1:12" ht="6.75" customHeight="1">
      <c r="A3" s="15"/>
      <c r="B3" s="15"/>
      <c r="C3" s="15"/>
      <c r="D3" s="15"/>
      <c r="E3" s="15"/>
      <c r="F3" s="15"/>
      <c r="G3" s="15"/>
      <c r="H3" s="15"/>
    </row>
    <row r="4" spans="1:12" ht="18.75">
      <c r="A4" s="150" t="s">
        <v>210</v>
      </c>
      <c r="B4" s="150"/>
      <c r="C4" s="150"/>
      <c r="D4" s="150"/>
      <c r="E4" s="150"/>
      <c r="F4" s="150"/>
      <c r="G4" s="150"/>
      <c r="H4" s="150"/>
    </row>
    <row r="5" spans="1:12" ht="18.75">
      <c r="A5" s="151" t="s">
        <v>211</v>
      </c>
      <c r="B5" s="151"/>
      <c r="C5" s="151"/>
      <c r="D5" s="151"/>
      <c r="E5" s="151"/>
      <c r="F5" s="151"/>
      <c r="G5" s="151"/>
      <c r="H5" s="151"/>
    </row>
    <row r="6" spans="1:12" ht="9" customHeight="1">
      <c r="A6" s="16"/>
      <c r="B6" s="16"/>
      <c r="C6" s="16"/>
      <c r="D6" s="16"/>
      <c r="E6" s="16"/>
      <c r="F6" s="17"/>
      <c r="G6" s="17"/>
      <c r="H6" s="17"/>
    </row>
    <row r="7" spans="1:12" s="30" customFormat="1" ht="42.75" customHeight="1">
      <c r="A7" s="28" t="s">
        <v>0</v>
      </c>
      <c r="B7" s="28" t="s">
        <v>1</v>
      </c>
      <c r="C7" s="28" t="s">
        <v>329</v>
      </c>
      <c r="D7" s="28" t="s">
        <v>225</v>
      </c>
      <c r="E7" s="28" t="s">
        <v>296</v>
      </c>
      <c r="F7" s="29" t="s">
        <v>330</v>
      </c>
      <c r="G7" s="29" t="s">
        <v>212</v>
      </c>
      <c r="H7" s="29" t="s">
        <v>212</v>
      </c>
      <c r="K7" s="31"/>
    </row>
    <row r="8" spans="1:12" s="30" customFormat="1" ht="18" customHeight="1">
      <c r="A8" s="28"/>
      <c r="B8" s="32">
        <v>1</v>
      </c>
      <c r="C8" s="32">
        <v>2</v>
      </c>
      <c r="D8" s="32">
        <v>3</v>
      </c>
      <c r="E8" s="32">
        <v>4</v>
      </c>
      <c r="F8" s="33">
        <v>5</v>
      </c>
      <c r="G8" s="67" t="s">
        <v>297</v>
      </c>
      <c r="H8" s="67" t="s">
        <v>298</v>
      </c>
      <c r="K8" s="31"/>
    </row>
    <row r="9" spans="1:12" s="30" customFormat="1" ht="12.75">
      <c r="A9" s="28">
        <v>6</v>
      </c>
      <c r="B9" s="34" t="s">
        <v>213</v>
      </c>
      <c r="C9" s="35">
        <f>+'EKONOMSKA KLASIFIKACIJA'!D5</f>
        <v>17338378</v>
      </c>
      <c r="D9" s="35">
        <f>+'EKONOMSKA KLASIFIKACIJA'!E5</f>
        <v>18800800</v>
      </c>
      <c r="E9" s="35">
        <f>+'EKONOMSKA KLASIFIKACIJA'!F5</f>
        <v>19719750</v>
      </c>
      <c r="F9" s="35">
        <f>+'EKONOMSKA KLASIFIKACIJA'!G5</f>
        <v>18176316.870000001</v>
      </c>
      <c r="G9" s="75">
        <f t="shared" ref="G9:G13" si="0">IFERROR(F9/C9,)</f>
        <v>1.0483285616451552</v>
      </c>
      <c r="H9" s="75">
        <f t="shared" ref="H9:H13" si="1">IFERROR(F9/E9,)</f>
        <v>0.92173160765222684</v>
      </c>
      <c r="J9" s="36"/>
      <c r="K9" s="37"/>
      <c r="L9" s="36"/>
    </row>
    <row r="10" spans="1:12" s="30" customFormat="1" ht="12.75">
      <c r="A10" s="28">
        <v>7</v>
      </c>
      <c r="B10" s="34" t="s">
        <v>214</v>
      </c>
      <c r="C10" s="38">
        <f>+'EKONOMSKA KLASIFIKACIJA'!D28</f>
        <v>1413</v>
      </c>
      <c r="D10" s="38">
        <f>+'EKONOMSKA KLASIFIKACIJA'!E28</f>
        <v>1400</v>
      </c>
      <c r="E10" s="38">
        <f>+'EKONOMSKA KLASIFIKACIJA'!F28</f>
        <v>1100</v>
      </c>
      <c r="F10" s="38">
        <f>+'EKONOMSKA KLASIFIKACIJA'!G28</f>
        <v>1176.57</v>
      </c>
      <c r="G10" s="75">
        <f t="shared" si="0"/>
        <v>0.8326751592356687</v>
      </c>
      <c r="H10" s="75">
        <f t="shared" si="1"/>
        <v>1.069609090909091</v>
      </c>
      <c r="K10" s="36"/>
      <c r="L10" s="36"/>
    </row>
    <row r="11" spans="1:12" s="30" customFormat="1" ht="12.75">
      <c r="A11" s="28">
        <v>3</v>
      </c>
      <c r="B11" s="34" t="s">
        <v>215</v>
      </c>
      <c r="C11" s="39">
        <f>+'EKONOMSKA KLASIFIKACIJA'!D32</f>
        <v>16841427</v>
      </c>
      <c r="D11" s="39">
        <f>+'EKONOMSKA KLASIFIKACIJA'!E32</f>
        <v>18117600</v>
      </c>
      <c r="E11" s="39">
        <f>+'EKONOMSKA KLASIFIKACIJA'!F32</f>
        <v>19077650</v>
      </c>
      <c r="F11" s="39">
        <f>+'EKONOMSKA KLASIFIKACIJA'!G32</f>
        <v>17478873.240000002</v>
      </c>
      <c r="G11" s="75">
        <f t="shared" si="0"/>
        <v>1.0378498947862318</v>
      </c>
      <c r="H11" s="75">
        <f t="shared" si="1"/>
        <v>0.91619634703435704</v>
      </c>
      <c r="K11" s="36"/>
      <c r="L11" s="36"/>
    </row>
    <row r="12" spans="1:12" s="30" customFormat="1" ht="12.75">
      <c r="A12" s="28">
        <v>4</v>
      </c>
      <c r="B12" s="34" t="s">
        <v>216</v>
      </c>
      <c r="C12" s="38">
        <f>+'EKONOMSKA KLASIFIKACIJA'!D77</f>
        <v>627406</v>
      </c>
      <c r="D12" s="38">
        <f>+'EKONOMSKA KLASIFIKACIJA'!E77</f>
        <v>684600</v>
      </c>
      <c r="E12" s="38">
        <f>+'EKONOMSKA KLASIFIKACIJA'!F77</f>
        <v>671400</v>
      </c>
      <c r="F12" s="38">
        <f>+'EKONOMSKA KLASIFIKACIJA'!G77</f>
        <v>715876.69</v>
      </c>
      <c r="G12" s="75">
        <f t="shared" si="0"/>
        <v>1.1410102708612924</v>
      </c>
      <c r="H12" s="75">
        <f t="shared" si="1"/>
        <v>1.0662446976467084</v>
      </c>
      <c r="J12" s="36"/>
      <c r="K12" s="36"/>
      <c r="L12" s="36"/>
    </row>
    <row r="13" spans="1:12" s="30" customFormat="1" ht="12.75">
      <c r="A13" s="28"/>
      <c r="B13" s="34" t="s">
        <v>217</v>
      </c>
      <c r="C13" s="39">
        <f>((C9+C10)-(C11+C12))</f>
        <v>-129042</v>
      </c>
      <c r="D13" s="39">
        <f t="shared" ref="D13:F13" si="2">((D9+D10)-(D11+D12))</f>
        <v>0</v>
      </c>
      <c r="E13" s="39">
        <f t="shared" si="2"/>
        <v>-28200</v>
      </c>
      <c r="F13" s="39">
        <f t="shared" si="2"/>
        <v>-17256.490000002086</v>
      </c>
      <c r="G13" s="75">
        <f t="shared" si="0"/>
        <v>0.13372770105858625</v>
      </c>
      <c r="H13" s="75">
        <f t="shared" si="1"/>
        <v>0.61193226950362012</v>
      </c>
      <c r="K13" s="36"/>
      <c r="L13" s="36"/>
    </row>
    <row r="14" spans="1:12">
      <c r="A14" s="19"/>
      <c r="B14" s="19"/>
      <c r="C14" s="19"/>
      <c r="D14" s="19"/>
      <c r="E14" s="19"/>
      <c r="F14" s="17"/>
      <c r="G14" s="17"/>
      <c r="H14" s="17"/>
      <c r="K14" s="18"/>
      <c r="L14" s="18"/>
    </row>
    <row r="15" spans="1:12" ht="18.75">
      <c r="A15" s="152" t="s">
        <v>218</v>
      </c>
      <c r="B15" s="152"/>
      <c r="C15" s="152"/>
      <c r="D15" s="152"/>
      <c r="E15" s="152"/>
      <c r="F15" s="152"/>
      <c r="G15" s="152"/>
      <c r="H15" s="152"/>
      <c r="K15" s="18"/>
      <c r="L15" s="18"/>
    </row>
    <row r="16" spans="1:12" ht="9" customHeight="1">
      <c r="A16" s="20"/>
      <c r="B16" s="19"/>
      <c r="C16" s="19"/>
      <c r="D16" s="19"/>
      <c r="E16" s="19"/>
      <c r="F16" s="17"/>
      <c r="G16" s="17"/>
      <c r="H16" s="17"/>
      <c r="K16" s="18"/>
      <c r="L16" s="18"/>
    </row>
    <row r="17" spans="1:12" s="30" customFormat="1" ht="42.75" customHeight="1">
      <c r="A17" s="28" t="s">
        <v>0</v>
      </c>
      <c r="B17" s="28" t="s">
        <v>1</v>
      </c>
      <c r="C17" s="28" t="s">
        <v>329</v>
      </c>
      <c r="D17" s="28" t="s">
        <v>225</v>
      </c>
      <c r="E17" s="28" t="s">
        <v>296</v>
      </c>
      <c r="F17" s="29" t="s">
        <v>330</v>
      </c>
      <c r="G17" s="29" t="s">
        <v>212</v>
      </c>
      <c r="H17" s="29" t="s">
        <v>212</v>
      </c>
      <c r="K17" s="36"/>
      <c r="L17" s="36"/>
    </row>
    <row r="18" spans="1:12" s="30" customFormat="1" ht="25.5">
      <c r="A18" s="28">
        <v>8</v>
      </c>
      <c r="B18" s="34" t="s">
        <v>219</v>
      </c>
      <c r="C18" s="38">
        <v>0</v>
      </c>
      <c r="D18" s="38">
        <v>0</v>
      </c>
      <c r="E18" s="38">
        <v>0</v>
      </c>
      <c r="F18" s="38">
        <v>0</v>
      </c>
      <c r="G18" s="75">
        <f t="shared" ref="G18:G20" si="3">IFERROR(F18/C18,)</f>
        <v>0</v>
      </c>
      <c r="H18" s="75">
        <f t="shared" ref="H18:H20" si="4">IFERROR(F18/E18,)</f>
        <v>0</v>
      </c>
      <c r="J18" s="36"/>
      <c r="K18" s="36"/>
      <c r="L18" s="36"/>
    </row>
    <row r="19" spans="1:12" s="30" customFormat="1" ht="25.5">
      <c r="A19" s="28">
        <v>5</v>
      </c>
      <c r="B19" s="34" t="s">
        <v>220</v>
      </c>
      <c r="C19" s="38">
        <v>0</v>
      </c>
      <c r="D19" s="38">
        <v>0</v>
      </c>
      <c r="E19" s="38">
        <v>0</v>
      </c>
      <c r="F19" s="38">
        <v>0</v>
      </c>
      <c r="G19" s="75">
        <f t="shared" si="3"/>
        <v>0</v>
      </c>
      <c r="H19" s="75">
        <f t="shared" si="4"/>
        <v>0</v>
      </c>
      <c r="J19" s="36"/>
      <c r="K19" s="36"/>
      <c r="L19" s="36"/>
    </row>
    <row r="20" spans="1:12" s="30" customFormat="1" ht="18.75" customHeight="1">
      <c r="A20" s="28"/>
      <c r="B20" s="34" t="s">
        <v>221</v>
      </c>
      <c r="C20" s="38">
        <f>C18-C19</f>
        <v>0</v>
      </c>
      <c r="D20" s="38">
        <f>D18-D19</f>
        <v>0</v>
      </c>
      <c r="E20" s="38">
        <f>E18-E19</f>
        <v>0</v>
      </c>
      <c r="F20" s="38">
        <f>F18-F19</f>
        <v>0</v>
      </c>
      <c r="G20" s="75">
        <f t="shared" si="3"/>
        <v>0</v>
      </c>
      <c r="H20" s="75">
        <f t="shared" si="4"/>
        <v>0</v>
      </c>
      <c r="J20" s="36"/>
      <c r="K20" s="36"/>
      <c r="L20" s="36"/>
    </row>
    <row r="21" spans="1:12">
      <c r="A21" s="21"/>
      <c r="B21" s="21"/>
      <c r="C21" s="21"/>
      <c r="D21" s="21"/>
      <c r="E21" s="21"/>
      <c r="F21" s="22"/>
      <c r="G21" s="23"/>
      <c r="H21" s="23"/>
      <c r="J21" s="18"/>
      <c r="K21" s="18"/>
      <c r="L21" s="18"/>
    </row>
    <row r="22" spans="1:12" ht="23.25" customHeight="1">
      <c r="A22" s="152" t="s">
        <v>222</v>
      </c>
      <c r="B22" s="152"/>
      <c r="C22" s="152"/>
      <c r="D22" s="152"/>
      <c r="E22" s="152"/>
      <c r="F22" s="152"/>
      <c r="G22" s="152"/>
      <c r="H22" s="152"/>
      <c r="J22" s="18"/>
      <c r="K22" s="18"/>
      <c r="L22" s="18"/>
    </row>
    <row r="23" spans="1:12" ht="13.5" customHeight="1">
      <c r="A23" s="20"/>
      <c r="B23" s="19"/>
      <c r="C23" s="19"/>
      <c r="D23" s="19"/>
      <c r="E23" s="19"/>
      <c r="F23" s="17"/>
      <c r="G23" s="24"/>
      <c r="H23" s="24"/>
      <c r="J23" s="18"/>
      <c r="K23" s="18"/>
      <c r="L23" s="18"/>
    </row>
    <row r="24" spans="1:12" s="30" customFormat="1" ht="42.75" customHeight="1">
      <c r="A24" s="25"/>
      <c r="B24" s="28" t="s">
        <v>1</v>
      </c>
      <c r="C24" s="28" t="s">
        <v>329</v>
      </c>
      <c r="D24" s="28" t="s">
        <v>225</v>
      </c>
      <c r="E24" s="28" t="s">
        <v>296</v>
      </c>
      <c r="F24" s="29" t="s">
        <v>330</v>
      </c>
      <c r="G24" s="29" t="s">
        <v>212</v>
      </c>
      <c r="H24" s="29" t="s">
        <v>212</v>
      </c>
      <c r="J24" s="36"/>
      <c r="K24" s="36"/>
      <c r="L24" s="36"/>
    </row>
    <row r="25" spans="1:12" s="30" customFormat="1" ht="12.75">
      <c r="A25" s="34"/>
      <c r="B25" s="34" t="s">
        <v>223</v>
      </c>
      <c r="C25" s="40">
        <f>+'EKONOMSKA KLASIFIKACIJA'!D27</f>
        <v>157159</v>
      </c>
      <c r="D25" s="40">
        <f>+'EKONOMSKA KLASIFIKACIJA'!E27</f>
        <v>0</v>
      </c>
      <c r="E25" s="40">
        <f>+'EKONOMSKA KLASIFIKACIJA'!F27</f>
        <v>28200</v>
      </c>
      <c r="F25" s="40">
        <f>+'EKONOMSKA KLASIFIKACIJA'!G27</f>
        <v>28117.91</v>
      </c>
      <c r="G25" s="75">
        <f t="shared" ref="G25" si="5">IFERROR(F25/C25,)</f>
        <v>0.17891377522127272</v>
      </c>
      <c r="H25" s="75">
        <f t="shared" ref="H25" si="6">IFERROR(F25/E25,)</f>
        <v>0.99708900709219861</v>
      </c>
      <c r="J25" s="36"/>
      <c r="K25" s="36"/>
      <c r="L25" s="36"/>
    </row>
    <row r="26" spans="1:12" ht="11.25" customHeight="1">
      <c r="A26" s="21"/>
      <c r="B26" s="21"/>
      <c r="C26" s="26"/>
      <c r="D26" s="26"/>
      <c r="E26" s="26"/>
      <c r="F26" s="22"/>
      <c r="G26" s="23"/>
      <c r="H26" s="23"/>
      <c r="J26" s="18"/>
      <c r="K26" s="18"/>
      <c r="L26" s="18"/>
    </row>
    <row r="27" spans="1:12">
      <c r="A27" s="21"/>
      <c r="B27" s="21"/>
      <c r="C27" s="26"/>
      <c r="D27" s="26"/>
      <c r="E27" s="26"/>
      <c r="F27" s="22"/>
      <c r="G27" s="23"/>
      <c r="H27" s="23"/>
      <c r="J27" s="18"/>
      <c r="K27" s="18"/>
      <c r="L27" s="18"/>
    </row>
    <row r="28" spans="1:12" s="30" customFormat="1" ht="25.5">
      <c r="A28" s="34"/>
      <c r="B28" s="34" t="s">
        <v>224</v>
      </c>
      <c r="C28" s="40">
        <f>C13+C20+C25</f>
        <v>28117</v>
      </c>
      <c r="D28" s="40">
        <f t="shared" ref="D28:F28" si="7">D13+D20+D25</f>
        <v>0</v>
      </c>
      <c r="E28" s="40">
        <f t="shared" si="7"/>
        <v>0</v>
      </c>
      <c r="F28" s="40">
        <f t="shared" si="7"/>
        <v>10861.419999997914</v>
      </c>
      <c r="G28" s="75">
        <f t="shared" ref="G28" si="8">IFERROR(F28/C28,)</f>
        <v>0.38629370131941221</v>
      </c>
      <c r="H28" s="75">
        <f t="shared" ref="H28" si="9">IFERROR(F28/E28,)</f>
        <v>0</v>
      </c>
      <c r="K28" s="36"/>
      <c r="L28" s="36"/>
    </row>
    <row r="29" spans="1:12">
      <c r="K29" s="18"/>
      <c r="L29" s="18"/>
    </row>
  </sheetData>
  <mergeCells count="5">
    <mergeCell ref="A2:H2"/>
    <mergeCell ref="A4:H4"/>
    <mergeCell ref="A5:H5"/>
    <mergeCell ref="A15:H15"/>
    <mergeCell ref="A22:H22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7" firstPageNumber="5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5F8B-247E-40A1-B760-3F671286B846}">
  <sheetPr codeName="Sheet9"/>
  <dimension ref="A1:N175"/>
  <sheetViews>
    <sheetView showGridLine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75"/>
  <cols>
    <col min="1" max="2" width="5" style="46" bestFit="1" customWidth="1"/>
    <col min="3" max="3" width="66.85546875" style="41" customWidth="1"/>
    <col min="4" max="7" width="15.42578125" style="41" customWidth="1"/>
    <col min="8" max="9" width="12.140625" style="41" customWidth="1"/>
    <col min="10" max="10" width="17" style="41" customWidth="1"/>
    <col min="11" max="11" width="20.28515625" style="41" customWidth="1"/>
    <col min="12" max="12" width="12.42578125" style="41" customWidth="1"/>
    <col min="13" max="13" width="11.28515625" style="41" bestFit="1" customWidth="1"/>
    <col min="14" max="257" width="9.140625" style="41"/>
    <col min="258" max="258" width="4.28515625" style="41" customWidth="1"/>
    <col min="259" max="259" width="4.42578125" style="41" customWidth="1"/>
    <col min="260" max="260" width="44.85546875" style="41" customWidth="1"/>
    <col min="261" max="261" width="13.7109375" style="41" customWidth="1"/>
    <col min="262" max="262" width="13.140625" style="41" customWidth="1"/>
    <col min="263" max="263" width="13.7109375" style="41" customWidth="1"/>
    <col min="264" max="265" width="9.5703125" style="41" customWidth="1"/>
    <col min="266" max="266" width="17" style="41" customWidth="1"/>
    <col min="267" max="267" width="20.28515625" style="41" customWidth="1"/>
    <col min="268" max="268" width="12.42578125" style="41" customWidth="1"/>
    <col min="269" max="513" width="9.140625" style="41"/>
    <col min="514" max="514" width="4.28515625" style="41" customWidth="1"/>
    <col min="515" max="515" width="4.42578125" style="41" customWidth="1"/>
    <col min="516" max="516" width="44.85546875" style="41" customWidth="1"/>
    <col min="517" max="517" width="13.7109375" style="41" customWidth="1"/>
    <col min="518" max="518" width="13.140625" style="41" customWidth="1"/>
    <col min="519" max="519" width="13.7109375" style="41" customWidth="1"/>
    <col min="520" max="521" width="9.5703125" style="41" customWidth="1"/>
    <col min="522" max="522" width="17" style="41" customWidth="1"/>
    <col min="523" max="523" width="20.28515625" style="41" customWidth="1"/>
    <col min="524" max="524" width="12.42578125" style="41" customWidth="1"/>
    <col min="525" max="769" width="9.140625" style="41"/>
    <col min="770" max="770" width="4.28515625" style="41" customWidth="1"/>
    <col min="771" max="771" width="4.42578125" style="41" customWidth="1"/>
    <col min="772" max="772" width="44.85546875" style="41" customWidth="1"/>
    <col min="773" max="773" width="13.7109375" style="41" customWidth="1"/>
    <col min="774" max="774" width="13.140625" style="41" customWidth="1"/>
    <col min="775" max="775" width="13.7109375" style="41" customWidth="1"/>
    <col min="776" max="777" width="9.5703125" style="41" customWidth="1"/>
    <col min="778" max="778" width="17" style="41" customWidth="1"/>
    <col min="779" max="779" width="20.28515625" style="41" customWidth="1"/>
    <col min="780" max="780" width="12.42578125" style="41" customWidth="1"/>
    <col min="781" max="1025" width="9.140625" style="41"/>
    <col min="1026" max="1026" width="4.28515625" style="41" customWidth="1"/>
    <col min="1027" max="1027" width="4.42578125" style="41" customWidth="1"/>
    <col min="1028" max="1028" width="44.85546875" style="41" customWidth="1"/>
    <col min="1029" max="1029" width="13.7109375" style="41" customWidth="1"/>
    <col min="1030" max="1030" width="13.140625" style="41" customWidth="1"/>
    <col min="1031" max="1031" width="13.7109375" style="41" customWidth="1"/>
    <col min="1032" max="1033" width="9.5703125" style="41" customWidth="1"/>
    <col min="1034" max="1034" width="17" style="41" customWidth="1"/>
    <col min="1035" max="1035" width="20.28515625" style="41" customWidth="1"/>
    <col min="1036" max="1036" width="12.42578125" style="41" customWidth="1"/>
    <col min="1037" max="1281" width="9.140625" style="41"/>
    <col min="1282" max="1282" width="4.28515625" style="41" customWidth="1"/>
    <col min="1283" max="1283" width="4.42578125" style="41" customWidth="1"/>
    <col min="1284" max="1284" width="44.85546875" style="41" customWidth="1"/>
    <col min="1285" max="1285" width="13.7109375" style="41" customWidth="1"/>
    <col min="1286" max="1286" width="13.140625" style="41" customWidth="1"/>
    <col min="1287" max="1287" width="13.7109375" style="41" customWidth="1"/>
    <col min="1288" max="1289" width="9.5703125" style="41" customWidth="1"/>
    <col min="1290" max="1290" width="17" style="41" customWidth="1"/>
    <col min="1291" max="1291" width="20.28515625" style="41" customWidth="1"/>
    <col min="1292" max="1292" width="12.42578125" style="41" customWidth="1"/>
    <col min="1293" max="1537" width="9.140625" style="41"/>
    <col min="1538" max="1538" width="4.28515625" style="41" customWidth="1"/>
    <col min="1539" max="1539" width="4.42578125" style="41" customWidth="1"/>
    <col min="1540" max="1540" width="44.85546875" style="41" customWidth="1"/>
    <col min="1541" max="1541" width="13.7109375" style="41" customWidth="1"/>
    <col min="1542" max="1542" width="13.140625" style="41" customWidth="1"/>
    <col min="1543" max="1543" width="13.7109375" style="41" customWidth="1"/>
    <col min="1544" max="1545" width="9.5703125" style="41" customWidth="1"/>
    <col min="1546" max="1546" width="17" style="41" customWidth="1"/>
    <col min="1547" max="1547" width="20.28515625" style="41" customWidth="1"/>
    <col min="1548" max="1548" width="12.42578125" style="41" customWidth="1"/>
    <col min="1549" max="1793" width="9.140625" style="41"/>
    <col min="1794" max="1794" width="4.28515625" style="41" customWidth="1"/>
    <col min="1795" max="1795" width="4.42578125" style="41" customWidth="1"/>
    <col min="1796" max="1796" width="44.85546875" style="41" customWidth="1"/>
    <col min="1797" max="1797" width="13.7109375" style="41" customWidth="1"/>
    <col min="1798" max="1798" width="13.140625" style="41" customWidth="1"/>
    <col min="1799" max="1799" width="13.7109375" style="41" customWidth="1"/>
    <col min="1800" max="1801" width="9.5703125" style="41" customWidth="1"/>
    <col min="1802" max="1802" width="17" style="41" customWidth="1"/>
    <col min="1803" max="1803" width="20.28515625" style="41" customWidth="1"/>
    <col min="1804" max="1804" width="12.42578125" style="41" customWidth="1"/>
    <col min="1805" max="2049" width="9.140625" style="41"/>
    <col min="2050" max="2050" width="4.28515625" style="41" customWidth="1"/>
    <col min="2051" max="2051" width="4.42578125" style="41" customWidth="1"/>
    <col min="2052" max="2052" width="44.85546875" style="41" customWidth="1"/>
    <col min="2053" max="2053" width="13.7109375" style="41" customWidth="1"/>
    <col min="2054" max="2054" width="13.140625" style="41" customWidth="1"/>
    <col min="2055" max="2055" width="13.7109375" style="41" customWidth="1"/>
    <col min="2056" max="2057" width="9.5703125" style="41" customWidth="1"/>
    <col min="2058" max="2058" width="17" style="41" customWidth="1"/>
    <col min="2059" max="2059" width="20.28515625" style="41" customWidth="1"/>
    <col min="2060" max="2060" width="12.42578125" style="41" customWidth="1"/>
    <col min="2061" max="2305" width="9.140625" style="41"/>
    <col min="2306" max="2306" width="4.28515625" style="41" customWidth="1"/>
    <col min="2307" max="2307" width="4.42578125" style="41" customWidth="1"/>
    <col min="2308" max="2308" width="44.85546875" style="41" customWidth="1"/>
    <col min="2309" max="2309" width="13.7109375" style="41" customWidth="1"/>
    <col min="2310" max="2310" width="13.140625" style="41" customWidth="1"/>
    <col min="2311" max="2311" width="13.7109375" style="41" customWidth="1"/>
    <col min="2312" max="2313" width="9.5703125" style="41" customWidth="1"/>
    <col min="2314" max="2314" width="17" style="41" customWidth="1"/>
    <col min="2315" max="2315" width="20.28515625" style="41" customWidth="1"/>
    <col min="2316" max="2316" width="12.42578125" style="41" customWidth="1"/>
    <col min="2317" max="2561" width="9.140625" style="41"/>
    <col min="2562" max="2562" width="4.28515625" style="41" customWidth="1"/>
    <col min="2563" max="2563" width="4.42578125" style="41" customWidth="1"/>
    <col min="2564" max="2564" width="44.85546875" style="41" customWidth="1"/>
    <col min="2565" max="2565" width="13.7109375" style="41" customWidth="1"/>
    <col min="2566" max="2566" width="13.140625" style="41" customWidth="1"/>
    <col min="2567" max="2567" width="13.7109375" style="41" customWidth="1"/>
    <col min="2568" max="2569" width="9.5703125" style="41" customWidth="1"/>
    <col min="2570" max="2570" width="17" style="41" customWidth="1"/>
    <col min="2571" max="2571" width="20.28515625" style="41" customWidth="1"/>
    <col min="2572" max="2572" width="12.42578125" style="41" customWidth="1"/>
    <col min="2573" max="2817" width="9.140625" style="41"/>
    <col min="2818" max="2818" width="4.28515625" style="41" customWidth="1"/>
    <col min="2819" max="2819" width="4.42578125" style="41" customWidth="1"/>
    <col min="2820" max="2820" width="44.85546875" style="41" customWidth="1"/>
    <col min="2821" max="2821" width="13.7109375" style="41" customWidth="1"/>
    <col min="2822" max="2822" width="13.140625" style="41" customWidth="1"/>
    <col min="2823" max="2823" width="13.7109375" style="41" customWidth="1"/>
    <col min="2824" max="2825" width="9.5703125" style="41" customWidth="1"/>
    <col min="2826" max="2826" width="17" style="41" customWidth="1"/>
    <col min="2827" max="2827" width="20.28515625" style="41" customWidth="1"/>
    <col min="2828" max="2828" width="12.42578125" style="41" customWidth="1"/>
    <col min="2829" max="3073" width="9.140625" style="41"/>
    <col min="3074" max="3074" width="4.28515625" style="41" customWidth="1"/>
    <col min="3075" max="3075" width="4.42578125" style="41" customWidth="1"/>
    <col min="3076" max="3076" width="44.85546875" style="41" customWidth="1"/>
    <col min="3077" max="3077" width="13.7109375" style="41" customWidth="1"/>
    <col min="3078" max="3078" width="13.140625" style="41" customWidth="1"/>
    <col min="3079" max="3079" width="13.7109375" style="41" customWidth="1"/>
    <col min="3080" max="3081" width="9.5703125" style="41" customWidth="1"/>
    <col min="3082" max="3082" width="17" style="41" customWidth="1"/>
    <col min="3083" max="3083" width="20.28515625" style="41" customWidth="1"/>
    <col min="3084" max="3084" width="12.42578125" style="41" customWidth="1"/>
    <col min="3085" max="3329" width="9.140625" style="41"/>
    <col min="3330" max="3330" width="4.28515625" style="41" customWidth="1"/>
    <col min="3331" max="3331" width="4.42578125" style="41" customWidth="1"/>
    <col min="3332" max="3332" width="44.85546875" style="41" customWidth="1"/>
    <col min="3333" max="3333" width="13.7109375" style="41" customWidth="1"/>
    <col min="3334" max="3334" width="13.140625" style="41" customWidth="1"/>
    <col min="3335" max="3335" width="13.7109375" style="41" customWidth="1"/>
    <col min="3336" max="3337" width="9.5703125" style="41" customWidth="1"/>
    <col min="3338" max="3338" width="17" style="41" customWidth="1"/>
    <col min="3339" max="3339" width="20.28515625" style="41" customWidth="1"/>
    <col min="3340" max="3340" width="12.42578125" style="41" customWidth="1"/>
    <col min="3341" max="3585" width="9.140625" style="41"/>
    <col min="3586" max="3586" width="4.28515625" style="41" customWidth="1"/>
    <col min="3587" max="3587" width="4.42578125" style="41" customWidth="1"/>
    <col min="3588" max="3588" width="44.85546875" style="41" customWidth="1"/>
    <col min="3589" max="3589" width="13.7109375" style="41" customWidth="1"/>
    <col min="3590" max="3590" width="13.140625" style="41" customWidth="1"/>
    <col min="3591" max="3591" width="13.7109375" style="41" customWidth="1"/>
    <col min="3592" max="3593" width="9.5703125" style="41" customWidth="1"/>
    <col min="3594" max="3594" width="17" style="41" customWidth="1"/>
    <col min="3595" max="3595" width="20.28515625" style="41" customWidth="1"/>
    <col min="3596" max="3596" width="12.42578125" style="41" customWidth="1"/>
    <col min="3597" max="3841" width="9.140625" style="41"/>
    <col min="3842" max="3842" width="4.28515625" style="41" customWidth="1"/>
    <col min="3843" max="3843" width="4.42578125" style="41" customWidth="1"/>
    <col min="3844" max="3844" width="44.85546875" style="41" customWidth="1"/>
    <col min="3845" max="3845" width="13.7109375" style="41" customWidth="1"/>
    <col min="3846" max="3846" width="13.140625" style="41" customWidth="1"/>
    <col min="3847" max="3847" width="13.7109375" style="41" customWidth="1"/>
    <col min="3848" max="3849" width="9.5703125" style="41" customWidth="1"/>
    <col min="3850" max="3850" width="17" style="41" customWidth="1"/>
    <col min="3851" max="3851" width="20.28515625" style="41" customWidth="1"/>
    <col min="3852" max="3852" width="12.42578125" style="41" customWidth="1"/>
    <col min="3853" max="4097" width="9.140625" style="41"/>
    <col min="4098" max="4098" width="4.28515625" style="41" customWidth="1"/>
    <col min="4099" max="4099" width="4.42578125" style="41" customWidth="1"/>
    <col min="4100" max="4100" width="44.85546875" style="41" customWidth="1"/>
    <col min="4101" max="4101" width="13.7109375" style="41" customWidth="1"/>
    <col min="4102" max="4102" width="13.140625" style="41" customWidth="1"/>
    <col min="4103" max="4103" width="13.7109375" style="41" customWidth="1"/>
    <col min="4104" max="4105" width="9.5703125" style="41" customWidth="1"/>
    <col min="4106" max="4106" width="17" style="41" customWidth="1"/>
    <col min="4107" max="4107" width="20.28515625" style="41" customWidth="1"/>
    <col min="4108" max="4108" width="12.42578125" style="41" customWidth="1"/>
    <col min="4109" max="4353" width="9.140625" style="41"/>
    <col min="4354" max="4354" width="4.28515625" style="41" customWidth="1"/>
    <col min="4355" max="4355" width="4.42578125" style="41" customWidth="1"/>
    <col min="4356" max="4356" width="44.85546875" style="41" customWidth="1"/>
    <col min="4357" max="4357" width="13.7109375" style="41" customWidth="1"/>
    <col min="4358" max="4358" width="13.140625" style="41" customWidth="1"/>
    <col min="4359" max="4359" width="13.7109375" style="41" customWidth="1"/>
    <col min="4360" max="4361" width="9.5703125" style="41" customWidth="1"/>
    <col min="4362" max="4362" width="17" style="41" customWidth="1"/>
    <col min="4363" max="4363" width="20.28515625" style="41" customWidth="1"/>
    <col min="4364" max="4364" width="12.42578125" style="41" customWidth="1"/>
    <col min="4365" max="4609" width="9.140625" style="41"/>
    <col min="4610" max="4610" width="4.28515625" style="41" customWidth="1"/>
    <col min="4611" max="4611" width="4.42578125" style="41" customWidth="1"/>
    <col min="4612" max="4612" width="44.85546875" style="41" customWidth="1"/>
    <col min="4613" max="4613" width="13.7109375" style="41" customWidth="1"/>
    <col min="4614" max="4614" width="13.140625" style="41" customWidth="1"/>
    <col min="4615" max="4615" width="13.7109375" style="41" customWidth="1"/>
    <col min="4616" max="4617" width="9.5703125" style="41" customWidth="1"/>
    <col min="4618" max="4618" width="17" style="41" customWidth="1"/>
    <col min="4619" max="4619" width="20.28515625" style="41" customWidth="1"/>
    <col min="4620" max="4620" width="12.42578125" style="41" customWidth="1"/>
    <col min="4621" max="4865" width="9.140625" style="41"/>
    <col min="4866" max="4866" width="4.28515625" style="41" customWidth="1"/>
    <col min="4867" max="4867" width="4.42578125" style="41" customWidth="1"/>
    <col min="4868" max="4868" width="44.85546875" style="41" customWidth="1"/>
    <col min="4869" max="4869" width="13.7109375" style="41" customWidth="1"/>
    <col min="4870" max="4870" width="13.140625" style="41" customWidth="1"/>
    <col min="4871" max="4871" width="13.7109375" style="41" customWidth="1"/>
    <col min="4872" max="4873" width="9.5703125" style="41" customWidth="1"/>
    <col min="4874" max="4874" width="17" style="41" customWidth="1"/>
    <col min="4875" max="4875" width="20.28515625" style="41" customWidth="1"/>
    <col min="4876" max="4876" width="12.42578125" style="41" customWidth="1"/>
    <col min="4877" max="5121" width="9.140625" style="41"/>
    <col min="5122" max="5122" width="4.28515625" style="41" customWidth="1"/>
    <col min="5123" max="5123" width="4.42578125" style="41" customWidth="1"/>
    <col min="5124" max="5124" width="44.85546875" style="41" customWidth="1"/>
    <col min="5125" max="5125" width="13.7109375" style="41" customWidth="1"/>
    <col min="5126" max="5126" width="13.140625" style="41" customWidth="1"/>
    <col min="5127" max="5127" width="13.7109375" style="41" customWidth="1"/>
    <col min="5128" max="5129" width="9.5703125" style="41" customWidth="1"/>
    <col min="5130" max="5130" width="17" style="41" customWidth="1"/>
    <col min="5131" max="5131" width="20.28515625" style="41" customWidth="1"/>
    <col min="5132" max="5132" width="12.42578125" style="41" customWidth="1"/>
    <col min="5133" max="5377" width="9.140625" style="41"/>
    <col min="5378" max="5378" width="4.28515625" style="41" customWidth="1"/>
    <col min="5379" max="5379" width="4.42578125" style="41" customWidth="1"/>
    <col min="5380" max="5380" width="44.85546875" style="41" customWidth="1"/>
    <col min="5381" max="5381" width="13.7109375" style="41" customWidth="1"/>
    <col min="5382" max="5382" width="13.140625" style="41" customWidth="1"/>
    <col min="5383" max="5383" width="13.7109375" style="41" customWidth="1"/>
    <col min="5384" max="5385" width="9.5703125" style="41" customWidth="1"/>
    <col min="5386" max="5386" width="17" style="41" customWidth="1"/>
    <col min="5387" max="5387" width="20.28515625" style="41" customWidth="1"/>
    <col min="5388" max="5388" width="12.42578125" style="41" customWidth="1"/>
    <col min="5389" max="5633" width="9.140625" style="41"/>
    <col min="5634" max="5634" width="4.28515625" style="41" customWidth="1"/>
    <col min="5635" max="5635" width="4.42578125" style="41" customWidth="1"/>
    <col min="5636" max="5636" width="44.85546875" style="41" customWidth="1"/>
    <col min="5637" max="5637" width="13.7109375" style="41" customWidth="1"/>
    <col min="5638" max="5638" width="13.140625" style="41" customWidth="1"/>
    <col min="5639" max="5639" width="13.7109375" style="41" customWidth="1"/>
    <col min="5640" max="5641" width="9.5703125" style="41" customWidth="1"/>
    <col min="5642" max="5642" width="17" style="41" customWidth="1"/>
    <col min="5643" max="5643" width="20.28515625" style="41" customWidth="1"/>
    <col min="5644" max="5644" width="12.42578125" style="41" customWidth="1"/>
    <col min="5645" max="5889" width="9.140625" style="41"/>
    <col min="5890" max="5890" width="4.28515625" style="41" customWidth="1"/>
    <col min="5891" max="5891" width="4.42578125" style="41" customWidth="1"/>
    <col min="5892" max="5892" width="44.85546875" style="41" customWidth="1"/>
    <col min="5893" max="5893" width="13.7109375" style="41" customWidth="1"/>
    <col min="5894" max="5894" width="13.140625" style="41" customWidth="1"/>
    <col min="5895" max="5895" width="13.7109375" style="41" customWidth="1"/>
    <col min="5896" max="5897" width="9.5703125" style="41" customWidth="1"/>
    <col min="5898" max="5898" width="17" style="41" customWidth="1"/>
    <col min="5899" max="5899" width="20.28515625" style="41" customWidth="1"/>
    <col min="5900" max="5900" width="12.42578125" style="41" customWidth="1"/>
    <col min="5901" max="6145" width="9.140625" style="41"/>
    <col min="6146" max="6146" width="4.28515625" style="41" customWidth="1"/>
    <col min="6147" max="6147" width="4.42578125" style="41" customWidth="1"/>
    <col min="6148" max="6148" width="44.85546875" style="41" customWidth="1"/>
    <col min="6149" max="6149" width="13.7109375" style="41" customWidth="1"/>
    <col min="6150" max="6150" width="13.140625" style="41" customWidth="1"/>
    <col min="6151" max="6151" width="13.7109375" style="41" customWidth="1"/>
    <col min="6152" max="6153" width="9.5703125" style="41" customWidth="1"/>
    <col min="6154" max="6154" width="17" style="41" customWidth="1"/>
    <col min="6155" max="6155" width="20.28515625" style="41" customWidth="1"/>
    <col min="6156" max="6156" width="12.42578125" style="41" customWidth="1"/>
    <col min="6157" max="6401" width="9.140625" style="41"/>
    <col min="6402" max="6402" width="4.28515625" style="41" customWidth="1"/>
    <col min="6403" max="6403" width="4.42578125" style="41" customWidth="1"/>
    <col min="6404" max="6404" width="44.85546875" style="41" customWidth="1"/>
    <col min="6405" max="6405" width="13.7109375" style="41" customWidth="1"/>
    <col min="6406" max="6406" width="13.140625" style="41" customWidth="1"/>
    <col min="6407" max="6407" width="13.7109375" style="41" customWidth="1"/>
    <col min="6408" max="6409" width="9.5703125" style="41" customWidth="1"/>
    <col min="6410" max="6410" width="17" style="41" customWidth="1"/>
    <col min="6411" max="6411" width="20.28515625" style="41" customWidth="1"/>
    <col min="6412" max="6412" width="12.42578125" style="41" customWidth="1"/>
    <col min="6413" max="6657" width="9.140625" style="41"/>
    <col min="6658" max="6658" width="4.28515625" style="41" customWidth="1"/>
    <col min="6659" max="6659" width="4.42578125" style="41" customWidth="1"/>
    <col min="6660" max="6660" width="44.85546875" style="41" customWidth="1"/>
    <col min="6661" max="6661" width="13.7109375" style="41" customWidth="1"/>
    <col min="6662" max="6662" width="13.140625" style="41" customWidth="1"/>
    <col min="6663" max="6663" width="13.7109375" style="41" customWidth="1"/>
    <col min="6664" max="6665" width="9.5703125" style="41" customWidth="1"/>
    <col min="6666" max="6666" width="17" style="41" customWidth="1"/>
    <col min="6667" max="6667" width="20.28515625" style="41" customWidth="1"/>
    <col min="6668" max="6668" width="12.42578125" style="41" customWidth="1"/>
    <col min="6669" max="6913" width="9.140625" style="41"/>
    <col min="6914" max="6914" width="4.28515625" style="41" customWidth="1"/>
    <col min="6915" max="6915" width="4.42578125" style="41" customWidth="1"/>
    <col min="6916" max="6916" width="44.85546875" style="41" customWidth="1"/>
    <col min="6917" max="6917" width="13.7109375" style="41" customWidth="1"/>
    <col min="6918" max="6918" width="13.140625" style="41" customWidth="1"/>
    <col min="6919" max="6919" width="13.7109375" style="41" customWidth="1"/>
    <col min="6920" max="6921" width="9.5703125" style="41" customWidth="1"/>
    <col min="6922" max="6922" width="17" style="41" customWidth="1"/>
    <col min="6923" max="6923" width="20.28515625" style="41" customWidth="1"/>
    <col min="6924" max="6924" width="12.42578125" style="41" customWidth="1"/>
    <col min="6925" max="7169" width="9.140625" style="41"/>
    <col min="7170" max="7170" width="4.28515625" style="41" customWidth="1"/>
    <col min="7171" max="7171" width="4.42578125" style="41" customWidth="1"/>
    <col min="7172" max="7172" width="44.85546875" style="41" customWidth="1"/>
    <col min="7173" max="7173" width="13.7109375" style="41" customWidth="1"/>
    <col min="7174" max="7174" width="13.140625" style="41" customWidth="1"/>
    <col min="7175" max="7175" width="13.7109375" style="41" customWidth="1"/>
    <col min="7176" max="7177" width="9.5703125" style="41" customWidth="1"/>
    <col min="7178" max="7178" width="17" style="41" customWidth="1"/>
    <col min="7179" max="7179" width="20.28515625" style="41" customWidth="1"/>
    <col min="7180" max="7180" width="12.42578125" style="41" customWidth="1"/>
    <col min="7181" max="7425" width="9.140625" style="41"/>
    <col min="7426" max="7426" width="4.28515625" style="41" customWidth="1"/>
    <col min="7427" max="7427" width="4.42578125" style="41" customWidth="1"/>
    <col min="7428" max="7428" width="44.85546875" style="41" customWidth="1"/>
    <col min="7429" max="7429" width="13.7109375" style="41" customWidth="1"/>
    <col min="7430" max="7430" width="13.140625" style="41" customWidth="1"/>
    <col min="7431" max="7431" width="13.7109375" style="41" customWidth="1"/>
    <col min="7432" max="7433" width="9.5703125" style="41" customWidth="1"/>
    <col min="7434" max="7434" width="17" style="41" customWidth="1"/>
    <col min="7435" max="7435" width="20.28515625" style="41" customWidth="1"/>
    <col min="7436" max="7436" width="12.42578125" style="41" customWidth="1"/>
    <col min="7437" max="7681" width="9.140625" style="41"/>
    <col min="7682" max="7682" width="4.28515625" style="41" customWidth="1"/>
    <col min="7683" max="7683" width="4.42578125" style="41" customWidth="1"/>
    <col min="7684" max="7684" width="44.85546875" style="41" customWidth="1"/>
    <col min="7685" max="7685" width="13.7109375" style="41" customWidth="1"/>
    <col min="7686" max="7686" width="13.140625" style="41" customWidth="1"/>
    <col min="7687" max="7687" width="13.7109375" style="41" customWidth="1"/>
    <col min="7688" max="7689" width="9.5703125" style="41" customWidth="1"/>
    <col min="7690" max="7690" width="17" style="41" customWidth="1"/>
    <col min="7691" max="7691" width="20.28515625" style="41" customWidth="1"/>
    <col min="7692" max="7692" width="12.42578125" style="41" customWidth="1"/>
    <col min="7693" max="7937" width="9.140625" style="41"/>
    <col min="7938" max="7938" width="4.28515625" style="41" customWidth="1"/>
    <col min="7939" max="7939" width="4.42578125" style="41" customWidth="1"/>
    <col min="7940" max="7940" width="44.85546875" style="41" customWidth="1"/>
    <col min="7941" max="7941" width="13.7109375" style="41" customWidth="1"/>
    <col min="7942" max="7942" width="13.140625" style="41" customWidth="1"/>
    <col min="7943" max="7943" width="13.7109375" style="41" customWidth="1"/>
    <col min="7944" max="7945" width="9.5703125" style="41" customWidth="1"/>
    <col min="7946" max="7946" width="17" style="41" customWidth="1"/>
    <col min="7947" max="7947" width="20.28515625" style="41" customWidth="1"/>
    <col min="7948" max="7948" width="12.42578125" style="41" customWidth="1"/>
    <col min="7949" max="8193" width="9.140625" style="41"/>
    <col min="8194" max="8194" width="4.28515625" style="41" customWidth="1"/>
    <col min="8195" max="8195" width="4.42578125" style="41" customWidth="1"/>
    <col min="8196" max="8196" width="44.85546875" style="41" customWidth="1"/>
    <col min="8197" max="8197" width="13.7109375" style="41" customWidth="1"/>
    <col min="8198" max="8198" width="13.140625" style="41" customWidth="1"/>
    <col min="8199" max="8199" width="13.7109375" style="41" customWidth="1"/>
    <col min="8200" max="8201" width="9.5703125" style="41" customWidth="1"/>
    <col min="8202" max="8202" width="17" style="41" customWidth="1"/>
    <col min="8203" max="8203" width="20.28515625" style="41" customWidth="1"/>
    <col min="8204" max="8204" width="12.42578125" style="41" customWidth="1"/>
    <col min="8205" max="8449" width="9.140625" style="41"/>
    <col min="8450" max="8450" width="4.28515625" style="41" customWidth="1"/>
    <col min="8451" max="8451" width="4.42578125" style="41" customWidth="1"/>
    <col min="8452" max="8452" width="44.85546875" style="41" customWidth="1"/>
    <col min="8453" max="8453" width="13.7109375" style="41" customWidth="1"/>
    <col min="8454" max="8454" width="13.140625" style="41" customWidth="1"/>
    <col min="8455" max="8455" width="13.7109375" style="41" customWidth="1"/>
    <col min="8456" max="8457" width="9.5703125" style="41" customWidth="1"/>
    <col min="8458" max="8458" width="17" style="41" customWidth="1"/>
    <col min="8459" max="8459" width="20.28515625" style="41" customWidth="1"/>
    <col min="8460" max="8460" width="12.42578125" style="41" customWidth="1"/>
    <col min="8461" max="8705" width="9.140625" style="41"/>
    <col min="8706" max="8706" width="4.28515625" style="41" customWidth="1"/>
    <col min="8707" max="8707" width="4.42578125" style="41" customWidth="1"/>
    <col min="8708" max="8708" width="44.85546875" style="41" customWidth="1"/>
    <col min="8709" max="8709" width="13.7109375" style="41" customWidth="1"/>
    <col min="8710" max="8710" width="13.140625" style="41" customWidth="1"/>
    <col min="8711" max="8711" width="13.7109375" style="41" customWidth="1"/>
    <col min="8712" max="8713" width="9.5703125" style="41" customWidth="1"/>
    <col min="8714" max="8714" width="17" style="41" customWidth="1"/>
    <col min="8715" max="8715" width="20.28515625" style="41" customWidth="1"/>
    <col min="8716" max="8716" width="12.42578125" style="41" customWidth="1"/>
    <col min="8717" max="8961" width="9.140625" style="41"/>
    <col min="8962" max="8962" width="4.28515625" style="41" customWidth="1"/>
    <col min="8963" max="8963" width="4.42578125" style="41" customWidth="1"/>
    <col min="8964" max="8964" width="44.85546875" style="41" customWidth="1"/>
    <col min="8965" max="8965" width="13.7109375" style="41" customWidth="1"/>
    <col min="8966" max="8966" width="13.140625" style="41" customWidth="1"/>
    <col min="8967" max="8967" width="13.7109375" style="41" customWidth="1"/>
    <col min="8968" max="8969" width="9.5703125" style="41" customWidth="1"/>
    <col min="8970" max="8970" width="17" style="41" customWidth="1"/>
    <col min="8971" max="8971" width="20.28515625" style="41" customWidth="1"/>
    <col min="8972" max="8972" width="12.42578125" style="41" customWidth="1"/>
    <col min="8973" max="9217" width="9.140625" style="41"/>
    <col min="9218" max="9218" width="4.28515625" style="41" customWidth="1"/>
    <col min="9219" max="9219" width="4.42578125" style="41" customWidth="1"/>
    <col min="9220" max="9220" width="44.85546875" style="41" customWidth="1"/>
    <col min="9221" max="9221" width="13.7109375" style="41" customWidth="1"/>
    <col min="9222" max="9222" width="13.140625" style="41" customWidth="1"/>
    <col min="9223" max="9223" width="13.7109375" style="41" customWidth="1"/>
    <col min="9224" max="9225" width="9.5703125" style="41" customWidth="1"/>
    <col min="9226" max="9226" width="17" style="41" customWidth="1"/>
    <col min="9227" max="9227" width="20.28515625" style="41" customWidth="1"/>
    <col min="9228" max="9228" width="12.42578125" style="41" customWidth="1"/>
    <col min="9229" max="9473" width="9.140625" style="41"/>
    <col min="9474" max="9474" width="4.28515625" style="41" customWidth="1"/>
    <col min="9475" max="9475" width="4.42578125" style="41" customWidth="1"/>
    <col min="9476" max="9476" width="44.85546875" style="41" customWidth="1"/>
    <col min="9477" max="9477" width="13.7109375" style="41" customWidth="1"/>
    <col min="9478" max="9478" width="13.140625" style="41" customWidth="1"/>
    <col min="9479" max="9479" width="13.7109375" style="41" customWidth="1"/>
    <col min="9480" max="9481" width="9.5703125" style="41" customWidth="1"/>
    <col min="9482" max="9482" width="17" style="41" customWidth="1"/>
    <col min="9483" max="9483" width="20.28515625" style="41" customWidth="1"/>
    <col min="9484" max="9484" width="12.42578125" style="41" customWidth="1"/>
    <col min="9485" max="9729" width="9.140625" style="41"/>
    <col min="9730" max="9730" width="4.28515625" style="41" customWidth="1"/>
    <col min="9731" max="9731" width="4.42578125" style="41" customWidth="1"/>
    <col min="9732" max="9732" width="44.85546875" style="41" customWidth="1"/>
    <col min="9733" max="9733" width="13.7109375" style="41" customWidth="1"/>
    <col min="9734" max="9734" width="13.140625" style="41" customWidth="1"/>
    <col min="9735" max="9735" width="13.7109375" style="41" customWidth="1"/>
    <col min="9736" max="9737" width="9.5703125" style="41" customWidth="1"/>
    <col min="9738" max="9738" width="17" style="41" customWidth="1"/>
    <col min="9739" max="9739" width="20.28515625" style="41" customWidth="1"/>
    <col min="9740" max="9740" width="12.42578125" style="41" customWidth="1"/>
    <col min="9741" max="9985" width="9.140625" style="41"/>
    <col min="9986" max="9986" width="4.28515625" style="41" customWidth="1"/>
    <col min="9987" max="9987" width="4.42578125" style="41" customWidth="1"/>
    <col min="9988" max="9988" width="44.85546875" style="41" customWidth="1"/>
    <col min="9989" max="9989" width="13.7109375" style="41" customWidth="1"/>
    <col min="9990" max="9990" width="13.140625" style="41" customWidth="1"/>
    <col min="9991" max="9991" width="13.7109375" style="41" customWidth="1"/>
    <col min="9992" max="9993" width="9.5703125" style="41" customWidth="1"/>
    <col min="9994" max="9994" width="17" style="41" customWidth="1"/>
    <col min="9995" max="9995" width="20.28515625" style="41" customWidth="1"/>
    <col min="9996" max="9996" width="12.42578125" style="41" customWidth="1"/>
    <col min="9997" max="10241" width="9.140625" style="41"/>
    <col min="10242" max="10242" width="4.28515625" style="41" customWidth="1"/>
    <col min="10243" max="10243" width="4.42578125" style="41" customWidth="1"/>
    <col min="10244" max="10244" width="44.85546875" style="41" customWidth="1"/>
    <col min="10245" max="10245" width="13.7109375" style="41" customWidth="1"/>
    <col min="10246" max="10246" width="13.140625" style="41" customWidth="1"/>
    <col min="10247" max="10247" width="13.7109375" style="41" customWidth="1"/>
    <col min="10248" max="10249" width="9.5703125" style="41" customWidth="1"/>
    <col min="10250" max="10250" width="17" style="41" customWidth="1"/>
    <col min="10251" max="10251" width="20.28515625" style="41" customWidth="1"/>
    <col min="10252" max="10252" width="12.42578125" style="41" customWidth="1"/>
    <col min="10253" max="10497" width="9.140625" style="41"/>
    <col min="10498" max="10498" width="4.28515625" style="41" customWidth="1"/>
    <col min="10499" max="10499" width="4.42578125" style="41" customWidth="1"/>
    <col min="10500" max="10500" width="44.85546875" style="41" customWidth="1"/>
    <col min="10501" max="10501" width="13.7109375" style="41" customWidth="1"/>
    <col min="10502" max="10502" width="13.140625" style="41" customWidth="1"/>
    <col min="10503" max="10503" width="13.7109375" style="41" customWidth="1"/>
    <col min="10504" max="10505" width="9.5703125" style="41" customWidth="1"/>
    <col min="10506" max="10506" width="17" style="41" customWidth="1"/>
    <col min="10507" max="10507" width="20.28515625" style="41" customWidth="1"/>
    <col min="10508" max="10508" width="12.42578125" style="41" customWidth="1"/>
    <col min="10509" max="10753" width="9.140625" style="41"/>
    <col min="10754" max="10754" width="4.28515625" style="41" customWidth="1"/>
    <col min="10755" max="10755" width="4.42578125" style="41" customWidth="1"/>
    <col min="10756" max="10756" width="44.85546875" style="41" customWidth="1"/>
    <col min="10757" max="10757" width="13.7109375" style="41" customWidth="1"/>
    <col min="10758" max="10758" width="13.140625" style="41" customWidth="1"/>
    <col min="10759" max="10759" width="13.7109375" style="41" customWidth="1"/>
    <col min="10760" max="10761" width="9.5703125" style="41" customWidth="1"/>
    <col min="10762" max="10762" width="17" style="41" customWidth="1"/>
    <col min="10763" max="10763" width="20.28515625" style="41" customWidth="1"/>
    <col min="10764" max="10764" width="12.42578125" style="41" customWidth="1"/>
    <col min="10765" max="11009" width="9.140625" style="41"/>
    <col min="11010" max="11010" width="4.28515625" style="41" customWidth="1"/>
    <col min="11011" max="11011" width="4.42578125" style="41" customWidth="1"/>
    <col min="11012" max="11012" width="44.85546875" style="41" customWidth="1"/>
    <col min="11013" max="11013" width="13.7109375" style="41" customWidth="1"/>
    <col min="11014" max="11014" width="13.140625" style="41" customWidth="1"/>
    <col min="11015" max="11015" width="13.7109375" style="41" customWidth="1"/>
    <col min="11016" max="11017" width="9.5703125" style="41" customWidth="1"/>
    <col min="11018" max="11018" width="17" style="41" customWidth="1"/>
    <col min="11019" max="11019" width="20.28515625" style="41" customWidth="1"/>
    <col min="11020" max="11020" width="12.42578125" style="41" customWidth="1"/>
    <col min="11021" max="11265" width="9.140625" style="41"/>
    <col min="11266" max="11266" width="4.28515625" style="41" customWidth="1"/>
    <col min="11267" max="11267" width="4.42578125" style="41" customWidth="1"/>
    <col min="11268" max="11268" width="44.85546875" style="41" customWidth="1"/>
    <col min="11269" max="11269" width="13.7109375" style="41" customWidth="1"/>
    <col min="11270" max="11270" width="13.140625" style="41" customWidth="1"/>
    <col min="11271" max="11271" width="13.7109375" style="41" customWidth="1"/>
    <col min="11272" max="11273" width="9.5703125" style="41" customWidth="1"/>
    <col min="11274" max="11274" width="17" style="41" customWidth="1"/>
    <col min="11275" max="11275" width="20.28515625" style="41" customWidth="1"/>
    <col min="11276" max="11276" width="12.42578125" style="41" customWidth="1"/>
    <col min="11277" max="11521" width="9.140625" style="41"/>
    <col min="11522" max="11522" width="4.28515625" style="41" customWidth="1"/>
    <col min="11523" max="11523" width="4.42578125" style="41" customWidth="1"/>
    <col min="11524" max="11524" width="44.85546875" style="41" customWidth="1"/>
    <col min="11525" max="11525" width="13.7109375" style="41" customWidth="1"/>
    <col min="11526" max="11526" width="13.140625" style="41" customWidth="1"/>
    <col min="11527" max="11527" width="13.7109375" style="41" customWidth="1"/>
    <col min="11528" max="11529" width="9.5703125" style="41" customWidth="1"/>
    <col min="11530" max="11530" width="17" style="41" customWidth="1"/>
    <col min="11531" max="11531" width="20.28515625" style="41" customWidth="1"/>
    <col min="11532" max="11532" width="12.42578125" style="41" customWidth="1"/>
    <col min="11533" max="11777" width="9.140625" style="41"/>
    <col min="11778" max="11778" width="4.28515625" style="41" customWidth="1"/>
    <col min="11779" max="11779" width="4.42578125" style="41" customWidth="1"/>
    <col min="11780" max="11780" width="44.85546875" style="41" customWidth="1"/>
    <col min="11781" max="11781" width="13.7109375" style="41" customWidth="1"/>
    <col min="11782" max="11782" width="13.140625" style="41" customWidth="1"/>
    <col min="11783" max="11783" width="13.7109375" style="41" customWidth="1"/>
    <col min="11784" max="11785" width="9.5703125" style="41" customWidth="1"/>
    <col min="11786" max="11786" width="17" style="41" customWidth="1"/>
    <col min="11787" max="11787" width="20.28515625" style="41" customWidth="1"/>
    <col min="11788" max="11788" width="12.42578125" style="41" customWidth="1"/>
    <col min="11789" max="12033" width="9.140625" style="41"/>
    <col min="12034" max="12034" width="4.28515625" style="41" customWidth="1"/>
    <col min="12035" max="12035" width="4.42578125" style="41" customWidth="1"/>
    <col min="12036" max="12036" width="44.85546875" style="41" customWidth="1"/>
    <col min="12037" max="12037" width="13.7109375" style="41" customWidth="1"/>
    <col min="12038" max="12038" width="13.140625" style="41" customWidth="1"/>
    <col min="12039" max="12039" width="13.7109375" style="41" customWidth="1"/>
    <col min="12040" max="12041" width="9.5703125" style="41" customWidth="1"/>
    <col min="12042" max="12042" width="17" style="41" customWidth="1"/>
    <col min="12043" max="12043" width="20.28515625" style="41" customWidth="1"/>
    <col min="12044" max="12044" width="12.42578125" style="41" customWidth="1"/>
    <col min="12045" max="12289" width="9.140625" style="41"/>
    <col min="12290" max="12290" width="4.28515625" style="41" customWidth="1"/>
    <col min="12291" max="12291" width="4.42578125" style="41" customWidth="1"/>
    <col min="12292" max="12292" width="44.85546875" style="41" customWidth="1"/>
    <col min="12293" max="12293" width="13.7109375" style="41" customWidth="1"/>
    <col min="12294" max="12294" width="13.140625" style="41" customWidth="1"/>
    <col min="12295" max="12295" width="13.7109375" style="41" customWidth="1"/>
    <col min="12296" max="12297" width="9.5703125" style="41" customWidth="1"/>
    <col min="12298" max="12298" width="17" style="41" customWidth="1"/>
    <col min="12299" max="12299" width="20.28515625" style="41" customWidth="1"/>
    <col min="12300" max="12300" width="12.42578125" style="41" customWidth="1"/>
    <col min="12301" max="12545" width="9.140625" style="41"/>
    <col min="12546" max="12546" width="4.28515625" style="41" customWidth="1"/>
    <col min="12547" max="12547" width="4.42578125" style="41" customWidth="1"/>
    <col min="12548" max="12548" width="44.85546875" style="41" customWidth="1"/>
    <col min="12549" max="12549" width="13.7109375" style="41" customWidth="1"/>
    <col min="12550" max="12550" width="13.140625" style="41" customWidth="1"/>
    <col min="12551" max="12551" width="13.7109375" style="41" customWidth="1"/>
    <col min="12552" max="12553" width="9.5703125" style="41" customWidth="1"/>
    <col min="12554" max="12554" width="17" style="41" customWidth="1"/>
    <col min="12555" max="12555" width="20.28515625" style="41" customWidth="1"/>
    <col min="12556" max="12556" width="12.42578125" style="41" customWidth="1"/>
    <col min="12557" max="12801" width="9.140625" style="41"/>
    <col min="12802" max="12802" width="4.28515625" style="41" customWidth="1"/>
    <col min="12803" max="12803" width="4.42578125" style="41" customWidth="1"/>
    <col min="12804" max="12804" width="44.85546875" style="41" customWidth="1"/>
    <col min="12805" max="12805" width="13.7109375" style="41" customWidth="1"/>
    <col min="12806" max="12806" width="13.140625" style="41" customWidth="1"/>
    <col min="12807" max="12807" width="13.7109375" style="41" customWidth="1"/>
    <col min="12808" max="12809" width="9.5703125" style="41" customWidth="1"/>
    <col min="12810" max="12810" width="17" style="41" customWidth="1"/>
    <col min="12811" max="12811" width="20.28515625" style="41" customWidth="1"/>
    <col min="12812" max="12812" width="12.42578125" style="41" customWidth="1"/>
    <col min="12813" max="13057" width="9.140625" style="41"/>
    <col min="13058" max="13058" width="4.28515625" style="41" customWidth="1"/>
    <col min="13059" max="13059" width="4.42578125" style="41" customWidth="1"/>
    <col min="13060" max="13060" width="44.85546875" style="41" customWidth="1"/>
    <col min="13061" max="13061" width="13.7109375" style="41" customWidth="1"/>
    <col min="13062" max="13062" width="13.140625" style="41" customWidth="1"/>
    <col min="13063" max="13063" width="13.7109375" style="41" customWidth="1"/>
    <col min="13064" max="13065" width="9.5703125" style="41" customWidth="1"/>
    <col min="13066" max="13066" width="17" style="41" customWidth="1"/>
    <col min="13067" max="13067" width="20.28515625" style="41" customWidth="1"/>
    <col min="13068" max="13068" width="12.42578125" style="41" customWidth="1"/>
    <col min="13069" max="13313" width="9.140625" style="41"/>
    <col min="13314" max="13314" width="4.28515625" style="41" customWidth="1"/>
    <col min="13315" max="13315" width="4.42578125" style="41" customWidth="1"/>
    <col min="13316" max="13316" width="44.85546875" style="41" customWidth="1"/>
    <col min="13317" max="13317" width="13.7109375" style="41" customWidth="1"/>
    <col min="13318" max="13318" width="13.140625" style="41" customWidth="1"/>
    <col min="13319" max="13319" width="13.7109375" style="41" customWidth="1"/>
    <col min="13320" max="13321" width="9.5703125" style="41" customWidth="1"/>
    <col min="13322" max="13322" width="17" style="41" customWidth="1"/>
    <col min="13323" max="13323" width="20.28515625" style="41" customWidth="1"/>
    <col min="13324" max="13324" width="12.42578125" style="41" customWidth="1"/>
    <col min="13325" max="13569" width="9.140625" style="41"/>
    <col min="13570" max="13570" width="4.28515625" style="41" customWidth="1"/>
    <col min="13571" max="13571" width="4.42578125" style="41" customWidth="1"/>
    <col min="13572" max="13572" width="44.85546875" style="41" customWidth="1"/>
    <col min="13573" max="13573" width="13.7109375" style="41" customWidth="1"/>
    <col min="13574" max="13574" width="13.140625" style="41" customWidth="1"/>
    <col min="13575" max="13575" width="13.7109375" style="41" customWidth="1"/>
    <col min="13576" max="13577" width="9.5703125" style="41" customWidth="1"/>
    <col min="13578" max="13578" width="17" style="41" customWidth="1"/>
    <col min="13579" max="13579" width="20.28515625" style="41" customWidth="1"/>
    <col min="13580" max="13580" width="12.42578125" style="41" customWidth="1"/>
    <col min="13581" max="13825" width="9.140625" style="41"/>
    <col min="13826" max="13826" width="4.28515625" style="41" customWidth="1"/>
    <col min="13827" max="13827" width="4.42578125" style="41" customWidth="1"/>
    <col min="13828" max="13828" width="44.85546875" style="41" customWidth="1"/>
    <col min="13829" max="13829" width="13.7109375" style="41" customWidth="1"/>
    <col min="13830" max="13830" width="13.140625" style="41" customWidth="1"/>
    <col min="13831" max="13831" width="13.7109375" style="41" customWidth="1"/>
    <col min="13832" max="13833" width="9.5703125" style="41" customWidth="1"/>
    <col min="13834" max="13834" width="17" style="41" customWidth="1"/>
    <col min="13835" max="13835" width="20.28515625" style="41" customWidth="1"/>
    <col min="13836" max="13836" width="12.42578125" style="41" customWidth="1"/>
    <col min="13837" max="14081" width="9.140625" style="41"/>
    <col min="14082" max="14082" width="4.28515625" style="41" customWidth="1"/>
    <col min="14083" max="14083" width="4.42578125" style="41" customWidth="1"/>
    <col min="14084" max="14084" width="44.85546875" style="41" customWidth="1"/>
    <col min="14085" max="14085" width="13.7109375" style="41" customWidth="1"/>
    <col min="14086" max="14086" width="13.140625" style="41" customWidth="1"/>
    <col min="14087" max="14087" width="13.7109375" style="41" customWidth="1"/>
    <col min="14088" max="14089" width="9.5703125" style="41" customWidth="1"/>
    <col min="14090" max="14090" width="17" style="41" customWidth="1"/>
    <col min="14091" max="14091" width="20.28515625" style="41" customWidth="1"/>
    <col min="14092" max="14092" width="12.42578125" style="41" customWidth="1"/>
    <col min="14093" max="14337" width="9.140625" style="41"/>
    <col min="14338" max="14338" width="4.28515625" style="41" customWidth="1"/>
    <col min="14339" max="14339" width="4.42578125" style="41" customWidth="1"/>
    <col min="14340" max="14340" width="44.85546875" style="41" customWidth="1"/>
    <col min="14341" max="14341" width="13.7109375" style="41" customWidth="1"/>
    <col min="14342" max="14342" width="13.140625" style="41" customWidth="1"/>
    <col min="14343" max="14343" width="13.7109375" style="41" customWidth="1"/>
    <col min="14344" max="14345" width="9.5703125" style="41" customWidth="1"/>
    <col min="14346" max="14346" width="17" style="41" customWidth="1"/>
    <col min="14347" max="14347" width="20.28515625" style="41" customWidth="1"/>
    <col min="14348" max="14348" width="12.42578125" style="41" customWidth="1"/>
    <col min="14349" max="14593" width="9.140625" style="41"/>
    <col min="14594" max="14594" width="4.28515625" style="41" customWidth="1"/>
    <col min="14595" max="14595" width="4.42578125" style="41" customWidth="1"/>
    <col min="14596" max="14596" width="44.85546875" style="41" customWidth="1"/>
    <col min="14597" max="14597" width="13.7109375" style="41" customWidth="1"/>
    <col min="14598" max="14598" width="13.140625" style="41" customWidth="1"/>
    <col min="14599" max="14599" width="13.7109375" style="41" customWidth="1"/>
    <col min="14600" max="14601" width="9.5703125" style="41" customWidth="1"/>
    <col min="14602" max="14602" width="17" style="41" customWidth="1"/>
    <col min="14603" max="14603" width="20.28515625" style="41" customWidth="1"/>
    <col min="14604" max="14604" width="12.42578125" style="41" customWidth="1"/>
    <col min="14605" max="14849" width="9.140625" style="41"/>
    <col min="14850" max="14850" width="4.28515625" style="41" customWidth="1"/>
    <col min="14851" max="14851" width="4.42578125" style="41" customWidth="1"/>
    <col min="14852" max="14852" width="44.85546875" style="41" customWidth="1"/>
    <col min="14853" max="14853" width="13.7109375" style="41" customWidth="1"/>
    <col min="14854" max="14854" width="13.140625" style="41" customWidth="1"/>
    <col min="14855" max="14855" width="13.7109375" style="41" customWidth="1"/>
    <col min="14856" max="14857" width="9.5703125" style="41" customWidth="1"/>
    <col min="14858" max="14858" width="17" style="41" customWidth="1"/>
    <col min="14859" max="14859" width="20.28515625" style="41" customWidth="1"/>
    <col min="14860" max="14860" width="12.42578125" style="41" customWidth="1"/>
    <col min="14861" max="15105" width="9.140625" style="41"/>
    <col min="15106" max="15106" width="4.28515625" style="41" customWidth="1"/>
    <col min="15107" max="15107" width="4.42578125" style="41" customWidth="1"/>
    <col min="15108" max="15108" width="44.85546875" style="41" customWidth="1"/>
    <col min="15109" max="15109" width="13.7109375" style="41" customWidth="1"/>
    <col min="15110" max="15110" width="13.140625" style="41" customWidth="1"/>
    <col min="15111" max="15111" width="13.7109375" style="41" customWidth="1"/>
    <col min="15112" max="15113" width="9.5703125" style="41" customWidth="1"/>
    <col min="15114" max="15114" width="17" style="41" customWidth="1"/>
    <col min="15115" max="15115" width="20.28515625" style="41" customWidth="1"/>
    <col min="15116" max="15116" width="12.42578125" style="41" customWidth="1"/>
    <col min="15117" max="15361" width="9.140625" style="41"/>
    <col min="15362" max="15362" width="4.28515625" style="41" customWidth="1"/>
    <col min="15363" max="15363" width="4.42578125" style="41" customWidth="1"/>
    <col min="15364" max="15364" width="44.85546875" style="41" customWidth="1"/>
    <col min="15365" max="15365" width="13.7109375" style="41" customWidth="1"/>
    <col min="15366" max="15366" width="13.140625" style="41" customWidth="1"/>
    <col min="15367" max="15367" width="13.7109375" style="41" customWidth="1"/>
    <col min="15368" max="15369" width="9.5703125" style="41" customWidth="1"/>
    <col min="15370" max="15370" width="17" style="41" customWidth="1"/>
    <col min="15371" max="15371" width="20.28515625" style="41" customWidth="1"/>
    <col min="15372" max="15372" width="12.42578125" style="41" customWidth="1"/>
    <col min="15373" max="15617" width="9.140625" style="41"/>
    <col min="15618" max="15618" width="4.28515625" style="41" customWidth="1"/>
    <col min="15619" max="15619" width="4.42578125" style="41" customWidth="1"/>
    <col min="15620" max="15620" width="44.85546875" style="41" customWidth="1"/>
    <col min="15621" max="15621" width="13.7109375" style="41" customWidth="1"/>
    <col min="15622" max="15622" width="13.140625" style="41" customWidth="1"/>
    <col min="15623" max="15623" width="13.7109375" style="41" customWidth="1"/>
    <col min="15624" max="15625" width="9.5703125" style="41" customWidth="1"/>
    <col min="15626" max="15626" width="17" style="41" customWidth="1"/>
    <col min="15627" max="15627" width="20.28515625" style="41" customWidth="1"/>
    <col min="15628" max="15628" width="12.42578125" style="41" customWidth="1"/>
    <col min="15629" max="15873" width="9.140625" style="41"/>
    <col min="15874" max="15874" width="4.28515625" style="41" customWidth="1"/>
    <col min="15875" max="15875" width="4.42578125" style="41" customWidth="1"/>
    <col min="15876" max="15876" width="44.85546875" style="41" customWidth="1"/>
    <col min="15877" max="15877" width="13.7109375" style="41" customWidth="1"/>
    <col min="15878" max="15878" width="13.140625" style="41" customWidth="1"/>
    <col min="15879" max="15879" width="13.7109375" style="41" customWidth="1"/>
    <col min="15880" max="15881" width="9.5703125" style="41" customWidth="1"/>
    <col min="15882" max="15882" width="17" style="41" customWidth="1"/>
    <col min="15883" max="15883" width="20.28515625" style="41" customWidth="1"/>
    <col min="15884" max="15884" width="12.42578125" style="41" customWidth="1"/>
    <col min="15885" max="16129" width="9.140625" style="41"/>
    <col min="16130" max="16130" width="4.28515625" style="41" customWidth="1"/>
    <col min="16131" max="16131" width="4.42578125" style="41" customWidth="1"/>
    <col min="16132" max="16132" width="44.85546875" style="41" customWidth="1"/>
    <col min="16133" max="16133" width="13.7109375" style="41" customWidth="1"/>
    <col min="16134" max="16134" width="13.140625" style="41" customWidth="1"/>
    <col min="16135" max="16135" width="13.7109375" style="41" customWidth="1"/>
    <col min="16136" max="16137" width="9.5703125" style="41" customWidth="1"/>
    <col min="16138" max="16138" width="17" style="41" customWidth="1"/>
    <col min="16139" max="16139" width="20.28515625" style="41" customWidth="1"/>
    <col min="16140" max="16140" width="12.42578125" style="41" customWidth="1"/>
    <col min="16141" max="16384" width="9.140625" style="41"/>
  </cols>
  <sheetData>
    <row r="1" spans="1:14" ht="30" customHeight="1">
      <c r="A1" s="153" t="s">
        <v>211</v>
      </c>
      <c r="B1" s="153"/>
      <c r="C1" s="153"/>
      <c r="D1" s="153"/>
      <c r="E1" s="153"/>
      <c r="F1" s="153"/>
      <c r="G1" s="153"/>
      <c r="H1" s="153"/>
      <c r="I1" s="153"/>
    </row>
    <row r="2" spans="1:14" ht="27.75" customHeight="1">
      <c r="A2" s="154" t="s">
        <v>226</v>
      </c>
      <c r="B2" s="154"/>
      <c r="C2" s="154"/>
      <c r="D2" s="154"/>
      <c r="E2" s="154"/>
      <c r="F2" s="154"/>
      <c r="G2" s="154"/>
      <c r="H2" s="154"/>
      <c r="I2" s="154"/>
    </row>
    <row r="3" spans="1:14" s="45" customFormat="1" ht="52.5" customHeight="1">
      <c r="A3" s="42"/>
      <c r="B3" s="43"/>
      <c r="C3" s="44" t="s">
        <v>227</v>
      </c>
      <c r="D3" s="28" t="s">
        <v>329</v>
      </c>
      <c r="E3" s="28" t="s">
        <v>225</v>
      </c>
      <c r="F3" s="28" t="s">
        <v>296</v>
      </c>
      <c r="G3" s="29" t="s">
        <v>330</v>
      </c>
      <c r="H3" s="29" t="s">
        <v>212</v>
      </c>
      <c r="I3" s="29" t="s">
        <v>212</v>
      </c>
    </row>
    <row r="4" spans="1:14" s="45" customFormat="1" ht="12.75" customHeight="1">
      <c r="A4" s="63"/>
      <c r="B4" s="64"/>
      <c r="C4" s="65">
        <v>1</v>
      </c>
      <c r="D4" s="65">
        <v>2</v>
      </c>
      <c r="E4" s="65">
        <v>3</v>
      </c>
      <c r="F4" s="65">
        <v>4</v>
      </c>
      <c r="G4" s="66">
        <v>5</v>
      </c>
      <c r="H4" s="67" t="s">
        <v>297</v>
      </c>
      <c r="I4" s="67" t="s">
        <v>298</v>
      </c>
    </row>
    <row r="5" spans="1:14" s="71" customFormat="1" ht="25.5" customHeight="1">
      <c r="A5" s="68">
        <v>6</v>
      </c>
      <c r="B5" s="68"/>
      <c r="C5" s="72" t="s">
        <v>213</v>
      </c>
      <c r="D5" s="70">
        <f>+D6+D10+D13+D16+D23</f>
        <v>17338378</v>
      </c>
      <c r="E5" s="70">
        <f t="shared" ref="E5:G5" si="0">+E6+E10+E13+E16+E23</f>
        <v>18800800</v>
      </c>
      <c r="F5" s="70">
        <f>+F6+F10+F13+F16+F23</f>
        <v>19719750</v>
      </c>
      <c r="G5" s="70">
        <f t="shared" si="0"/>
        <v>18176316.870000001</v>
      </c>
      <c r="H5" s="73">
        <f>IFERROR(G5/D5,)</f>
        <v>1.0483285616451552</v>
      </c>
      <c r="I5" s="73">
        <f>IFERROR(G5/F5,)</f>
        <v>0.92173160765222684</v>
      </c>
      <c r="J5" s="141">
        <f>+D5+D28+D27</f>
        <v>17496950</v>
      </c>
      <c r="K5" s="141">
        <f t="shared" ref="K5:M5" si="1">+E5+E28+E27</f>
        <v>18802200</v>
      </c>
      <c r="L5" s="141">
        <f t="shared" si="1"/>
        <v>19749050</v>
      </c>
      <c r="M5" s="141">
        <f t="shared" si="1"/>
        <v>18205611.350000001</v>
      </c>
      <c r="N5" s="141"/>
    </row>
    <row r="6" spans="1:14">
      <c r="A6" s="50">
        <v>63</v>
      </c>
      <c r="B6" s="51"/>
      <c r="C6" s="51" t="s">
        <v>228</v>
      </c>
      <c r="D6" s="53">
        <f>+D7</f>
        <v>13485999</v>
      </c>
      <c r="E6" s="53">
        <f t="shared" ref="E6:G6" si="2">+E7</f>
        <v>14808400</v>
      </c>
      <c r="F6" s="53">
        <f t="shared" si="2"/>
        <v>15197900</v>
      </c>
      <c r="G6" s="53">
        <f t="shared" si="2"/>
        <v>13719857.040000001</v>
      </c>
      <c r="H6" s="62">
        <f t="shared" ref="H6:H69" si="3">IFERROR(G6/D6,)</f>
        <v>1.0173408021163284</v>
      </c>
      <c r="I6" s="62">
        <f t="shared" ref="I6:I69" si="4">IFERROR(G6/F6,)</f>
        <v>0.90274689529474472</v>
      </c>
      <c r="J6" s="49">
        <f>+D32+D77</f>
        <v>17468833</v>
      </c>
      <c r="K6" s="49">
        <f t="shared" ref="K6:M6" si="5">+E32+E77</f>
        <v>18802200</v>
      </c>
      <c r="L6" s="49">
        <f t="shared" si="5"/>
        <v>19749050</v>
      </c>
      <c r="M6" s="49">
        <f t="shared" si="5"/>
        <v>18194749.930000003</v>
      </c>
    </row>
    <row r="7" spans="1:14">
      <c r="A7" s="50">
        <v>636</v>
      </c>
      <c r="B7" s="51"/>
      <c r="C7" s="51" t="s">
        <v>266</v>
      </c>
      <c r="D7" s="53">
        <f>+D8+D9</f>
        <v>13485999</v>
      </c>
      <c r="E7" s="53">
        <f t="shared" ref="E7:G7" si="6">+E8+E9</f>
        <v>14808400</v>
      </c>
      <c r="F7" s="53">
        <f t="shared" si="6"/>
        <v>15197900</v>
      </c>
      <c r="G7" s="53">
        <f t="shared" si="6"/>
        <v>13719857.040000001</v>
      </c>
      <c r="H7" s="62">
        <f t="shared" si="3"/>
        <v>1.0173408021163284</v>
      </c>
      <c r="I7" s="62">
        <f t="shared" si="4"/>
        <v>0.90274689529474472</v>
      </c>
      <c r="J7" s="49">
        <f>+J5-J6</f>
        <v>28117</v>
      </c>
      <c r="K7" s="49">
        <f t="shared" ref="K7:M7" si="7">+K5-K6</f>
        <v>0</v>
      </c>
      <c r="L7" s="49">
        <f t="shared" si="7"/>
        <v>0</v>
      </c>
      <c r="M7" s="49">
        <f t="shared" si="7"/>
        <v>10861.419999998063</v>
      </c>
    </row>
    <row r="8" spans="1:14">
      <c r="A8" s="50"/>
      <c r="B8" s="54">
        <v>6361</v>
      </c>
      <c r="C8" s="54" t="s">
        <v>157</v>
      </c>
      <c r="D8" s="55">
        <f>+'[1]PR-RAS'!$D$69</f>
        <v>13104176</v>
      </c>
      <c r="E8" s="55">
        <v>14392400</v>
      </c>
      <c r="F8" s="55">
        <f>+'[2]vanpror. prihodi'!$I$16+'[2]vanpror. prihodi'!$I$17+'[2]vanpror. prihodi'!$I$14</f>
        <v>14858900</v>
      </c>
      <c r="G8" s="55">
        <f>+'[1]PR-RAS'!$E$69</f>
        <v>13372470.82</v>
      </c>
      <c r="H8" s="62">
        <f t="shared" si="3"/>
        <v>1.0204739939390313</v>
      </c>
      <c r="I8" s="62">
        <f t="shared" si="4"/>
        <v>0.89996371333005809</v>
      </c>
      <c r="L8" s="49"/>
    </row>
    <row r="9" spans="1:14">
      <c r="A9" s="50"/>
      <c r="B9" s="54">
        <v>6362</v>
      </c>
      <c r="C9" s="54" t="s">
        <v>267</v>
      </c>
      <c r="D9" s="55">
        <f>+'[1]PR-RAS'!$D$70</f>
        <v>381823</v>
      </c>
      <c r="E9" s="55">
        <v>416000</v>
      </c>
      <c r="F9" s="55">
        <f>+'[2]vanpror. prihodi'!$I$18</f>
        <v>339000</v>
      </c>
      <c r="G9" s="55">
        <f>+'[1]PR-RAS'!$E$70</f>
        <v>347386.22</v>
      </c>
      <c r="H9" s="62">
        <f t="shared" si="3"/>
        <v>0.90980957145064589</v>
      </c>
      <c r="I9" s="62">
        <f t="shared" si="4"/>
        <v>1.0247381120943952</v>
      </c>
    </row>
    <row r="10" spans="1:14" s="45" customFormat="1">
      <c r="A10" s="50">
        <v>64</v>
      </c>
      <c r="B10" s="50"/>
      <c r="C10" s="51" t="s">
        <v>229</v>
      </c>
      <c r="D10" s="52">
        <f>+D11</f>
        <v>3</v>
      </c>
      <c r="E10" s="52">
        <f t="shared" ref="E10:G10" si="8">+E11</f>
        <v>100</v>
      </c>
      <c r="F10" s="52">
        <f t="shared" si="8"/>
        <v>100</v>
      </c>
      <c r="G10" s="52">
        <f t="shared" si="8"/>
        <v>2.56</v>
      </c>
      <c r="H10" s="62">
        <f t="shared" si="3"/>
        <v>0.85333333333333339</v>
      </c>
      <c r="I10" s="62">
        <f t="shared" si="4"/>
        <v>2.5600000000000001E-2</v>
      </c>
      <c r="L10" s="144"/>
    </row>
    <row r="11" spans="1:14" s="45" customFormat="1">
      <c r="A11" s="51" t="s">
        <v>230</v>
      </c>
      <c r="B11" s="50"/>
      <c r="C11" s="51" t="s">
        <v>231</v>
      </c>
      <c r="D11" s="52">
        <f>SUM(D12:D12)</f>
        <v>3</v>
      </c>
      <c r="E11" s="52">
        <f>SUM(E12:E12)</f>
        <v>100</v>
      </c>
      <c r="F11" s="52">
        <f>SUM(F12:F12)</f>
        <v>100</v>
      </c>
      <c r="G11" s="52">
        <f>SUM(G12:G12)</f>
        <v>2.56</v>
      </c>
      <c r="H11" s="62">
        <f t="shared" si="3"/>
        <v>0.85333333333333339</v>
      </c>
      <c r="I11" s="62">
        <f t="shared" si="4"/>
        <v>2.5600000000000001E-2</v>
      </c>
    </row>
    <row r="12" spans="1:14">
      <c r="A12" s="56"/>
      <c r="B12" s="54" t="s">
        <v>232</v>
      </c>
      <c r="C12" s="54" t="s">
        <v>233</v>
      </c>
      <c r="D12" s="55">
        <f>+'[1]PR-RAS'!$D$85</f>
        <v>3</v>
      </c>
      <c r="E12" s="57">
        <v>100</v>
      </c>
      <c r="F12" s="57">
        <f>+'[2]vanpror. prihodi'!$I$10</f>
        <v>100</v>
      </c>
      <c r="G12" s="57">
        <f>+'[1]PR-RAS'!$E$85</f>
        <v>2.56</v>
      </c>
      <c r="H12" s="62">
        <f t="shared" si="3"/>
        <v>0.85333333333333339</v>
      </c>
      <c r="I12" s="62">
        <f t="shared" si="4"/>
        <v>2.5600000000000001E-2</v>
      </c>
    </row>
    <row r="13" spans="1:14" s="45" customFormat="1" ht="25.5">
      <c r="A13" s="50">
        <v>65</v>
      </c>
      <c r="B13" s="50"/>
      <c r="C13" s="51" t="s">
        <v>234</v>
      </c>
      <c r="D13" s="52">
        <f t="shared" ref="D13:G14" si="9">D14</f>
        <v>485921</v>
      </c>
      <c r="E13" s="52">
        <f t="shared" si="9"/>
        <v>591000</v>
      </c>
      <c r="F13" s="52">
        <f t="shared" si="9"/>
        <v>641100</v>
      </c>
      <c r="G13" s="52">
        <f t="shared" si="9"/>
        <v>600285.93000000005</v>
      </c>
      <c r="H13" s="62">
        <f t="shared" si="3"/>
        <v>1.235357043634665</v>
      </c>
      <c r="I13" s="62">
        <f t="shared" si="4"/>
        <v>0.93633743565746386</v>
      </c>
    </row>
    <row r="14" spans="1:14" s="45" customFormat="1">
      <c r="A14" s="51" t="s">
        <v>235</v>
      </c>
      <c r="B14" s="50"/>
      <c r="C14" s="51" t="s">
        <v>236</v>
      </c>
      <c r="D14" s="52">
        <f t="shared" si="9"/>
        <v>485921</v>
      </c>
      <c r="E14" s="52">
        <f t="shared" si="9"/>
        <v>591000</v>
      </c>
      <c r="F14" s="52">
        <f t="shared" si="9"/>
        <v>641100</v>
      </c>
      <c r="G14" s="52">
        <f t="shared" si="9"/>
        <v>600285.93000000005</v>
      </c>
      <c r="H14" s="62">
        <f t="shared" si="3"/>
        <v>1.235357043634665</v>
      </c>
      <c r="I14" s="62">
        <f t="shared" si="4"/>
        <v>0.93633743565746386</v>
      </c>
    </row>
    <row r="15" spans="1:14">
      <c r="A15" s="56"/>
      <c r="B15" s="54" t="s">
        <v>237</v>
      </c>
      <c r="C15" s="54" t="s">
        <v>238</v>
      </c>
      <c r="D15" s="55">
        <f>+'[1]PR-RAS'!$D$117</f>
        <v>485921</v>
      </c>
      <c r="E15" s="57">
        <v>591000</v>
      </c>
      <c r="F15" s="57">
        <f>+'[2]vanpror. prihodi'!$I$19+'[2]vanpror. prihodi'!$I$20</f>
        <v>641100</v>
      </c>
      <c r="G15" s="57">
        <f>+'[1]PR-RAS'!$E$117</f>
        <v>600285.93000000005</v>
      </c>
      <c r="H15" s="62">
        <f t="shared" si="3"/>
        <v>1.235357043634665</v>
      </c>
      <c r="I15" s="62">
        <f t="shared" si="4"/>
        <v>0.93633743565746386</v>
      </c>
    </row>
    <row r="16" spans="1:14" ht="25.5">
      <c r="A16" s="50">
        <v>66</v>
      </c>
      <c r="B16" s="50"/>
      <c r="C16" s="51" t="s">
        <v>278</v>
      </c>
      <c r="D16" s="52">
        <f>+D17+D20</f>
        <v>27834</v>
      </c>
      <c r="E16" s="52">
        <f t="shared" ref="E16:G16" si="10">+E17+E20</f>
        <v>10500</v>
      </c>
      <c r="F16" s="52">
        <f t="shared" si="10"/>
        <v>11500</v>
      </c>
      <c r="G16" s="52">
        <f t="shared" si="10"/>
        <v>25425</v>
      </c>
      <c r="H16" s="62">
        <f t="shared" si="3"/>
        <v>0.91345117482215998</v>
      </c>
      <c r="I16" s="62">
        <f t="shared" si="4"/>
        <v>2.2108695652173913</v>
      </c>
    </row>
    <row r="17" spans="1:10">
      <c r="A17" s="51">
        <v>661</v>
      </c>
      <c r="B17" s="50"/>
      <c r="C17" s="51" t="s">
        <v>277</v>
      </c>
      <c r="D17" s="52">
        <f>+D18+D19</f>
        <v>8134</v>
      </c>
      <c r="E17" s="52">
        <f t="shared" ref="E17:G17" si="11">+E18+E19</f>
        <v>7500</v>
      </c>
      <c r="F17" s="52">
        <f t="shared" si="11"/>
        <v>8500</v>
      </c>
      <c r="G17" s="52">
        <f t="shared" si="11"/>
        <v>5525</v>
      </c>
      <c r="H17" s="62">
        <f t="shared" si="3"/>
        <v>0.67924760265552009</v>
      </c>
      <c r="I17" s="62">
        <f t="shared" si="4"/>
        <v>0.65</v>
      </c>
    </row>
    <row r="18" spans="1:10">
      <c r="A18" s="56"/>
      <c r="B18" s="54">
        <v>6614</v>
      </c>
      <c r="C18" s="54" t="s">
        <v>268</v>
      </c>
      <c r="D18" s="55">
        <f>+'[1]PR-RAS'!$D$126</f>
        <v>4634</v>
      </c>
      <c r="E18" s="57">
        <v>3000</v>
      </c>
      <c r="F18" s="57">
        <f>+'[2]vanpror. prihodi'!$I$11</f>
        <v>3500</v>
      </c>
      <c r="G18" s="57"/>
      <c r="H18" s="62">
        <f t="shared" si="3"/>
        <v>0</v>
      </c>
      <c r="I18" s="62">
        <f t="shared" si="4"/>
        <v>0</v>
      </c>
    </row>
    <row r="19" spans="1:10">
      <c r="A19" s="56"/>
      <c r="B19" s="54">
        <v>6615</v>
      </c>
      <c r="C19" s="54" t="s">
        <v>159</v>
      </c>
      <c r="D19" s="55">
        <f>+'[1]PR-RAS'!$D$127</f>
        <v>3500</v>
      </c>
      <c r="E19" s="57">
        <v>4500</v>
      </c>
      <c r="F19" s="57">
        <f>+'[2]vanpror. prihodi'!$I$12</f>
        <v>5000</v>
      </c>
      <c r="G19" s="57">
        <f>+'[1]PR-RAS'!$E$127</f>
        <v>5525</v>
      </c>
      <c r="H19" s="62">
        <f t="shared" si="3"/>
        <v>1.5785714285714285</v>
      </c>
      <c r="I19" s="62">
        <f t="shared" si="4"/>
        <v>1.105</v>
      </c>
    </row>
    <row r="20" spans="1:10" ht="25.5">
      <c r="A20" s="51">
        <v>663</v>
      </c>
      <c r="B20" s="50"/>
      <c r="C20" s="51" t="s">
        <v>276</v>
      </c>
      <c r="D20" s="52">
        <f>+D21+D22</f>
        <v>19700</v>
      </c>
      <c r="E20" s="52">
        <f t="shared" ref="E20:G20" si="12">+E21+E22</f>
        <v>3000</v>
      </c>
      <c r="F20" s="52">
        <f t="shared" si="12"/>
        <v>3000</v>
      </c>
      <c r="G20" s="52">
        <f t="shared" si="12"/>
        <v>19900</v>
      </c>
      <c r="H20" s="62">
        <f t="shared" si="3"/>
        <v>1.0101522842639594</v>
      </c>
      <c r="I20" s="62">
        <f t="shared" si="4"/>
        <v>6.6333333333333337</v>
      </c>
    </row>
    <row r="21" spans="1:10">
      <c r="A21" s="56"/>
      <c r="B21" s="54">
        <v>6631</v>
      </c>
      <c r="C21" s="54" t="s">
        <v>269</v>
      </c>
      <c r="D21" s="55">
        <f>+'[1]PR-RAS'!$D$129</f>
        <v>15500</v>
      </c>
      <c r="E21" s="57">
        <v>3000</v>
      </c>
      <c r="F21" s="57">
        <f>+'[2]vanpror. prihodi'!$I$21</f>
        <v>3000</v>
      </c>
      <c r="G21" s="57"/>
      <c r="H21" s="62">
        <f t="shared" si="3"/>
        <v>0</v>
      </c>
      <c r="I21" s="62">
        <f t="shared" si="4"/>
        <v>0</v>
      </c>
    </row>
    <row r="22" spans="1:10">
      <c r="A22" s="56"/>
      <c r="B22" s="54">
        <v>6632</v>
      </c>
      <c r="C22" s="54" t="s">
        <v>270</v>
      </c>
      <c r="D22" s="55">
        <f>+'[1]PR-RAS'!$D$130</f>
        <v>4200</v>
      </c>
      <c r="E22" s="57"/>
      <c r="F22" s="57">
        <v>0</v>
      </c>
      <c r="G22" s="57">
        <f>+'[1]PR-RAS'!$E$130</f>
        <v>19900</v>
      </c>
      <c r="H22" s="62">
        <f t="shared" si="3"/>
        <v>4.7380952380952381</v>
      </c>
      <c r="I22" s="62">
        <f t="shared" si="4"/>
        <v>0</v>
      </c>
    </row>
    <row r="23" spans="1:10">
      <c r="A23" s="51">
        <v>67</v>
      </c>
      <c r="B23" s="50"/>
      <c r="C23" s="51" t="s">
        <v>275</v>
      </c>
      <c r="D23" s="52">
        <f>+D24</f>
        <v>3338621</v>
      </c>
      <c r="E23" s="52">
        <f t="shared" ref="E23:G23" si="13">+E24</f>
        <v>3390800</v>
      </c>
      <c r="F23" s="52">
        <f t="shared" si="13"/>
        <v>3869150</v>
      </c>
      <c r="G23" s="52">
        <f t="shared" si="13"/>
        <v>3830746.34</v>
      </c>
      <c r="H23" s="62">
        <f t="shared" si="3"/>
        <v>1.1474037753910971</v>
      </c>
      <c r="I23" s="62">
        <f t="shared" si="4"/>
        <v>0.99007439360066163</v>
      </c>
    </row>
    <row r="24" spans="1:10" ht="25.5">
      <c r="A24" s="51">
        <v>671</v>
      </c>
      <c r="B24" s="50"/>
      <c r="C24" s="51" t="s">
        <v>274</v>
      </c>
      <c r="D24" s="52">
        <f>+D25+D26</f>
        <v>3338621</v>
      </c>
      <c r="E24" s="52">
        <f t="shared" ref="E24:G24" si="14">+E25+E26</f>
        <v>3390800</v>
      </c>
      <c r="F24" s="52">
        <f t="shared" si="14"/>
        <v>3869150</v>
      </c>
      <c r="G24" s="52">
        <f t="shared" si="14"/>
        <v>3830746.34</v>
      </c>
      <c r="H24" s="62">
        <f t="shared" si="3"/>
        <v>1.1474037753910971</v>
      </c>
      <c r="I24" s="62">
        <f t="shared" si="4"/>
        <v>0.99007439360066163</v>
      </c>
    </row>
    <row r="25" spans="1:10">
      <c r="A25" s="56"/>
      <c r="B25" s="54">
        <v>6711</v>
      </c>
      <c r="C25" s="54" t="s">
        <v>271</v>
      </c>
      <c r="D25" s="55">
        <f>+'[1]PR-RAS'!$D$135</f>
        <v>3281621</v>
      </c>
      <c r="E25" s="57">
        <v>3270800</v>
      </c>
      <c r="F25" s="57">
        <v>3749150</v>
      </c>
      <c r="G25" s="57">
        <f>+'[1]PR-RAS'!$E$135</f>
        <v>3710746.34</v>
      </c>
      <c r="H25" s="62">
        <f t="shared" si="3"/>
        <v>1.1307662706936601</v>
      </c>
      <c r="I25" s="62">
        <f t="shared" si="4"/>
        <v>0.98975670218582879</v>
      </c>
    </row>
    <row r="26" spans="1:10" ht="25.5">
      <c r="A26" s="56"/>
      <c r="B26" s="54">
        <v>6712</v>
      </c>
      <c r="C26" s="54" t="s">
        <v>272</v>
      </c>
      <c r="D26" s="55">
        <f>+'[1]PR-RAS'!$D$136</f>
        <v>57000</v>
      </c>
      <c r="E26" s="57">
        <v>120000</v>
      </c>
      <c r="F26" s="57">
        <v>120000</v>
      </c>
      <c r="G26" s="57">
        <f>+'[1]PR-RAS'!$E$136</f>
        <v>120000</v>
      </c>
      <c r="H26" s="62">
        <f t="shared" si="3"/>
        <v>2.1052631578947367</v>
      </c>
      <c r="I26" s="62">
        <f t="shared" si="4"/>
        <v>1</v>
      </c>
    </row>
    <row r="27" spans="1:10">
      <c r="A27" s="50">
        <v>922</v>
      </c>
      <c r="B27" s="51"/>
      <c r="C27" s="51" t="s">
        <v>239</v>
      </c>
      <c r="D27" s="53">
        <f>+'[1]PR-RAS'!$D$292</f>
        <v>157159</v>
      </c>
      <c r="E27" s="52">
        <v>0</v>
      </c>
      <c r="F27" s="52">
        <v>28200</v>
      </c>
      <c r="G27" s="52">
        <f>+'[1]PR-RAS'!$E$292</f>
        <v>28117.91</v>
      </c>
      <c r="H27" s="62">
        <f t="shared" si="3"/>
        <v>0.17891377522127272</v>
      </c>
      <c r="I27" s="62">
        <f t="shared" si="4"/>
        <v>0.99708900709219861</v>
      </c>
    </row>
    <row r="28" spans="1:10" s="71" customFormat="1" ht="25.5" customHeight="1">
      <c r="A28" s="68">
        <v>7</v>
      </c>
      <c r="B28" s="68"/>
      <c r="C28" s="72" t="s">
        <v>214</v>
      </c>
      <c r="D28" s="70">
        <f t="shared" ref="D28:G29" si="15">D29</f>
        <v>1413</v>
      </c>
      <c r="E28" s="70">
        <f t="shared" si="15"/>
        <v>1400</v>
      </c>
      <c r="F28" s="70">
        <f t="shared" si="15"/>
        <v>1100</v>
      </c>
      <c r="G28" s="70">
        <f t="shared" si="15"/>
        <v>1176.57</v>
      </c>
      <c r="H28" s="73">
        <f t="shared" si="3"/>
        <v>0.8326751592356687</v>
      </c>
      <c r="I28" s="73">
        <f t="shared" si="4"/>
        <v>1.069609090909091</v>
      </c>
    </row>
    <row r="29" spans="1:10">
      <c r="A29" s="50">
        <v>72</v>
      </c>
      <c r="B29" s="51"/>
      <c r="C29" s="51" t="s">
        <v>240</v>
      </c>
      <c r="D29" s="53">
        <f t="shared" si="15"/>
        <v>1413</v>
      </c>
      <c r="E29" s="53">
        <f t="shared" si="15"/>
        <v>1400</v>
      </c>
      <c r="F29" s="53">
        <f t="shared" si="15"/>
        <v>1100</v>
      </c>
      <c r="G29" s="53">
        <f t="shared" si="15"/>
        <v>1176.57</v>
      </c>
      <c r="H29" s="62">
        <f t="shared" si="3"/>
        <v>0.8326751592356687</v>
      </c>
      <c r="I29" s="62">
        <f t="shared" si="4"/>
        <v>1.069609090909091</v>
      </c>
    </row>
    <row r="30" spans="1:10">
      <c r="A30" s="50">
        <v>721</v>
      </c>
      <c r="B30" s="51"/>
      <c r="C30" s="51" t="s">
        <v>279</v>
      </c>
      <c r="D30" s="53">
        <f>D31</f>
        <v>1413</v>
      </c>
      <c r="E30" s="53">
        <f>E31</f>
        <v>1400</v>
      </c>
      <c r="F30" s="53">
        <f>F31</f>
        <v>1100</v>
      </c>
      <c r="G30" s="53">
        <f>G31</f>
        <v>1176.57</v>
      </c>
      <c r="H30" s="62">
        <f t="shared" si="3"/>
        <v>0.8326751592356687</v>
      </c>
      <c r="I30" s="62">
        <f t="shared" si="4"/>
        <v>1.069609090909091</v>
      </c>
    </row>
    <row r="31" spans="1:10">
      <c r="A31" s="50"/>
      <c r="B31" s="54">
        <v>7231</v>
      </c>
      <c r="C31" s="54" t="s">
        <v>273</v>
      </c>
      <c r="D31" s="55">
        <f>+'[1]PR-RAS'!$D$313</f>
        <v>1413</v>
      </c>
      <c r="E31" s="55">
        <v>1400</v>
      </c>
      <c r="F31" s="55">
        <f>+'[2]vanpror. prihodi'!$I$23</f>
        <v>1100</v>
      </c>
      <c r="G31" s="55">
        <f>+'[1]PR-RAS'!$E$313</f>
        <v>1176.57</v>
      </c>
      <c r="H31" s="62">
        <f t="shared" si="3"/>
        <v>0.8326751592356687</v>
      </c>
      <c r="I31" s="62">
        <f t="shared" si="4"/>
        <v>1.069609090909091</v>
      </c>
    </row>
    <row r="32" spans="1:10" ht="24" customHeight="1">
      <c r="A32" s="68">
        <v>3</v>
      </c>
      <c r="B32" s="68"/>
      <c r="C32" s="69" t="s">
        <v>286</v>
      </c>
      <c r="D32" s="70">
        <f>+D33+D40+D70+D74</f>
        <v>16841427</v>
      </c>
      <c r="E32" s="70">
        <f t="shared" ref="E32:G32" si="16">+E33+E40+E70+E74</f>
        <v>18117600</v>
      </c>
      <c r="F32" s="70">
        <f t="shared" si="16"/>
        <v>19077650</v>
      </c>
      <c r="G32" s="70">
        <f t="shared" si="16"/>
        <v>17478873.240000002</v>
      </c>
      <c r="H32" s="73">
        <f t="shared" si="3"/>
        <v>1.0378498947862318</v>
      </c>
      <c r="I32" s="73">
        <f t="shared" si="4"/>
        <v>0.91619634703435704</v>
      </c>
      <c r="J32" s="122"/>
    </row>
    <row r="33" spans="1:9">
      <c r="A33" s="50">
        <v>31</v>
      </c>
      <c r="B33" s="50"/>
      <c r="C33" s="58" t="s">
        <v>287</v>
      </c>
      <c r="D33" s="52">
        <f>+D34+D36+D37</f>
        <v>14413992</v>
      </c>
      <c r="E33" s="52">
        <f t="shared" ref="E33:G33" si="17">+E34+E36+E37</f>
        <v>15897200</v>
      </c>
      <c r="F33" s="52">
        <f t="shared" si="17"/>
        <v>16600700</v>
      </c>
      <c r="G33" s="52">
        <f t="shared" si="17"/>
        <v>15125741.590000002</v>
      </c>
      <c r="H33" s="62">
        <f t="shared" si="3"/>
        <v>1.0493790748600389</v>
      </c>
      <c r="I33" s="62">
        <f t="shared" si="4"/>
        <v>0.91115083038667055</v>
      </c>
    </row>
    <row r="34" spans="1:9">
      <c r="A34" s="58" t="s">
        <v>241</v>
      </c>
      <c r="B34" s="50"/>
      <c r="C34" s="58" t="s">
        <v>288</v>
      </c>
      <c r="D34" s="52">
        <f>+D35</f>
        <v>11955355</v>
      </c>
      <c r="E34" s="52">
        <f t="shared" ref="E34:G34" si="18">+E35</f>
        <v>13132700</v>
      </c>
      <c r="F34" s="52">
        <f t="shared" si="18"/>
        <v>13804000</v>
      </c>
      <c r="G34" s="52">
        <f t="shared" si="18"/>
        <v>12524198.65</v>
      </c>
      <c r="H34" s="62">
        <f t="shared" si="3"/>
        <v>1.0475806573706929</v>
      </c>
      <c r="I34" s="62">
        <f t="shared" si="4"/>
        <v>0.90728764488554048</v>
      </c>
    </row>
    <row r="35" spans="1:9">
      <c r="A35" s="56"/>
      <c r="B35" s="59">
        <v>3111</v>
      </c>
      <c r="C35" s="59" t="s">
        <v>242</v>
      </c>
      <c r="D35" s="57">
        <f>+'[1]PR-RAS'!$D$154</f>
        <v>11955355</v>
      </c>
      <c r="E35" s="57">
        <v>13132700</v>
      </c>
      <c r="F35" s="57">
        <v>13804000</v>
      </c>
      <c r="G35" s="57">
        <f>+'[1]PR-RAS'!$E$154</f>
        <v>12524198.65</v>
      </c>
      <c r="H35" s="62">
        <f t="shared" si="3"/>
        <v>1.0475806573706929</v>
      </c>
      <c r="I35" s="62">
        <f t="shared" si="4"/>
        <v>0.90728764488554048</v>
      </c>
    </row>
    <row r="36" spans="1:9" s="45" customFormat="1">
      <c r="A36" s="58" t="s">
        <v>243</v>
      </c>
      <c r="B36" s="50"/>
      <c r="C36" s="58" t="s">
        <v>193</v>
      </c>
      <c r="D36" s="52">
        <f>+'[1]PR-RAS'!$D$158</f>
        <v>507221</v>
      </c>
      <c r="E36" s="52">
        <v>553400</v>
      </c>
      <c r="F36" s="52">
        <v>566000</v>
      </c>
      <c r="G36" s="52">
        <f>+'[1]PR-RAS'!$E$158</f>
        <v>552397.22</v>
      </c>
      <c r="H36" s="62">
        <f t="shared" si="3"/>
        <v>1.0890661467092253</v>
      </c>
      <c r="I36" s="62">
        <f t="shared" si="4"/>
        <v>0.97596681978798583</v>
      </c>
    </row>
    <row r="37" spans="1:9" s="45" customFormat="1">
      <c r="A37" s="58">
        <v>313</v>
      </c>
      <c r="B37" s="50"/>
      <c r="C37" s="58" t="s">
        <v>289</v>
      </c>
      <c r="D37" s="52">
        <f>SUM(D38:D39)</f>
        <v>1951416</v>
      </c>
      <c r="E37" s="52">
        <f t="shared" ref="E37:G37" si="19">SUM(E38:E39)</f>
        <v>2211100</v>
      </c>
      <c r="F37" s="52">
        <f t="shared" si="19"/>
        <v>2230700</v>
      </c>
      <c r="G37" s="52">
        <f t="shared" si="19"/>
        <v>2049145.72</v>
      </c>
      <c r="H37" s="62">
        <f t="shared" si="3"/>
        <v>1.0500814382991632</v>
      </c>
      <c r="I37" s="62">
        <f t="shared" si="4"/>
        <v>0.91861107275743037</v>
      </c>
    </row>
    <row r="38" spans="1:9">
      <c r="A38" s="56"/>
      <c r="B38" s="59">
        <v>3132</v>
      </c>
      <c r="C38" s="59" t="s">
        <v>95</v>
      </c>
      <c r="D38" s="57">
        <f>+'[1]PR-RAS'!$D$161</f>
        <v>1950908</v>
      </c>
      <c r="E38" s="57">
        <v>2196100</v>
      </c>
      <c r="F38" s="57">
        <v>2225300</v>
      </c>
      <c r="G38" s="57">
        <f>+'[1]PR-RAS'!$E$161</f>
        <v>2048373.69</v>
      </c>
      <c r="H38" s="62">
        <f t="shared" si="3"/>
        <v>1.0499591421020367</v>
      </c>
      <c r="I38" s="62">
        <f t="shared" si="4"/>
        <v>0.92049327731092434</v>
      </c>
    </row>
    <row r="39" spans="1:9">
      <c r="A39" s="56"/>
      <c r="B39" s="59">
        <v>3133</v>
      </c>
      <c r="C39" s="59" t="s">
        <v>165</v>
      </c>
      <c r="D39" s="57">
        <f>+'[1]PR-RAS'!$D$162</f>
        <v>508</v>
      </c>
      <c r="E39" s="57">
        <v>15000</v>
      </c>
      <c r="F39" s="57">
        <v>5400</v>
      </c>
      <c r="G39" s="57">
        <f>+'[1]PR-RAS'!$E$162</f>
        <v>772.03</v>
      </c>
      <c r="H39" s="62">
        <f t="shared" si="3"/>
        <v>1.5197440944881888</v>
      </c>
      <c r="I39" s="62">
        <f t="shared" si="4"/>
        <v>0.14296851851851852</v>
      </c>
    </row>
    <row r="40" spans="1:9" s="45" customFormat="1">
      <c r="A40" s="58">
        <v>32</v>
      </c>
      <c r="B40" s="50"/>
      <c r="C40" s="58" t="s">
        <v>290</v>
      </c>
      <c r="D40" s="52">
        <f>+D41+D46+D53+D62+D63</f>
        <v>1959412</v>
      </c>
      <c r="E40" s="52">
        <f t="shared" ref="E40:G40" si="20">+E41+E46+E53+E62+E63</f>
        <v>2008000</v>
      </c>
      <c r="F40" s="52">
        <f t="shared" si="20"/>
        <v>2076950</v>
      </c>
      <c r="G40" s="52">
        <f t="shared" si="20"/>
        <v>2011573.67</v>
      </c>
      <c r="H40" s="62">
        <f t="shared" si="3"/>
        <v>1.0266210832637546</v>
      </c>
      <c r="I40" s="62">
        <f t="shared" si="4"/>
        <v>0.96852291581405425</v>
      </c>
    </row>
    <row r="41" spans="1:9" s="45" customFormat="1">
      <c r="A41" s="50">
        <v>321</v>
      </c>
      <c r="B41" s="58"/>
      <c r="C41" s="58" t="s">
        <v>291</v>
      </c>
      <c r="D41" s="52">
        <f>SUM(D42:D45)</f>
        <v>268960</v>
      </c>
      <c r="E41" s="52">
        <f t="shared" ref="E41:G41" si="21">SUM(E42:E45)</f>
        <v>306900</v>
      </c>
      <c r="F41" s="52">
        <f t="shared" si="21"/>
        <v>367400</v>
      </c>
      <c r="G41" s="52">
        <f t="shared" si="21"/>
        <v>345302.61</v>
      </c>
      <c r="H41" s="62">
        <f t="shared" si="3"/>
        <v>1.283843731409875</v>
      </c>
      <c r="I41" s="62">
        <f t="shared" si="4"/>
        <v>0.93985468154599883</v>
      </c>
    </row>
    <row r="42" spans="1:9">
      <c r="A42" s="56"/>
      <c r="B42" s="59">
        <v>3211</v>
      </c>
      <c r="C42" s="59" t="s">
        <v>244</v>
      </c>
      <c r="D42" s="57">
        <f>+'[1]PR-RAS'!$D$165</f>
        <v>26847</v>
      </c>
      <c r="E42" s="57">
        <v>52200</v>
      </c>
      <c r="F42" s="57">
        <v>53400</v>
      </c>
      <c r="G42" s="57">
        <f>+'[1]PR-RAS'!$E$165</f>
        <v>48415.07</v>
      </c>
      <c r="H42" s="62">
        <f t="shared" si="3"/>
        <v>1.8033698364807986</v>
      </c>
      <c r="I42" s="62">
        <f t="shared" si="4"/>
        <v>0.90664925093632953</v>
      </c>
    </row>
    <row r="43" spans="1:9">
      <c r="A43" s="56"/>
      <c r="B43" s="59">
        <v>3212</v>
      </c>
      <c r="C43" s="59" t="s">
        <v>245</v>
      </c>
      <c r="D43" s="57">
        <f>+'[1]PR-RAS'!$D$166</f>
        <v>231560</v>
      </c>
      <c r="E43" s="57">
        <v>246700</v>
      </c>
      <c r="F43" s="57">
        <v>299700</v>
      </c>
      <c r="G43" s="57">
        <f>+'[1]PR-RAS'!$E$166</f>
        <v>277132.61</v>
      </c>
      <c r="H43" s="62">
        <f t="shared" si="3"/>
        <v>1.1968069182933148</v>
      </c>
      <c r="I43" s="62">
        <f t="shared" si="4"/>
        <v>0.92470006673339999</v>
      </c>
    </row>
    <row r="44" spans="1:9">
      <c r="A44" s="59"/>
      <c r="B44" s="56">
        <v>3213</v>
      </c>
      <c r="C44" s="59" t="s">
        <v>246</v>
      </c>
      <c r="D44" s="57">
        <f>+'[1]PR-RAS'!$D$167</f>
        <v>7893</v>
      </c>
      <c r="E44" s="57">
        <v>8000</v>
      </c>
      <c r="F44" s="57">
        <v>10600</v>
      </c>
      <c r="G44" s="57">
        <f>+'[1]PR-RAS'!$E$167</f>
        <v>16820.93</v>
      </c>
      <c r="H44" s="74">
        <f t="shared" si="3"/>
        <v>2.1311199797288736</v>
      </c>
      <c r="I44" s="74">
        <f t="shared" si="4"/>
        <v>1.5868801886792454</v>
      </c>
    </row>
    <row r="45" spans="1:9">
      <c r="A45" s="56"/>
      <c r="B45" s="59">
        <v>3214</v>
      </c>
      <c r="C45" s="59" t="s">
        <v>280</v>
      </c>
      <c r="D45" s="57">
        <f>+'[1]PR-RAS'!$D$168</f>
        <v>2660</v>
      </c>
      <c r="E45" s="57">
        <v>0</v>
      </c>
      <c r="F45" s="57">
        <v>3700</v>
      </c>
      <c r="G45" s="57">
        <f>+'[1]PR-RAS'!$E$168</f>
        <v>2934</v>
      </c>
      <c r="H45" s="62">
        <f t="shared" si="3"/>
        <v>1.1030075187969925</v>
      </c>
      <c r="I45" s="62">
        <f t="shared" si="4"/>
        <v>0.79297297297297298</v>
      </c>
    </row>
    <row r="46" spans="1:9" s="45" customFormat="1">
      <c r="A46" s="50">
        <v>322</v>
      </c>
      <c r="B46" s="58"/>
      <c r="C46" s="58" t="s">
        <v>292</v>
      </c>
      <c r="D46" s="52">
        <f>SUM(D47:D52)</f>
        <v>744594</v>
      </c>
      <c r="E46" s="52">
        <f t="shared" ref="E46:G46" si="22">SUM(E47:E52)</f>
        <v>835000</v>
      </c>
      <c r="F46" s="52">
        <f t="shared" si="22"/>
        <v>828250</v>
      </c>
      <c r="G46" s="52">
        <f t="shared" si="22"/>
        <v>845023.27</v>
      </c>
      <c r="H46" s="62">
        <f t="shared" si="3"/>
        <v>1.1348778931874284</v>
      </c>
      <c r="I46" s="62">
        <f t="shared" si="4"/>
        <v>1.0202514578931483</v>
      </c>
    </row>
    <row r="47" spans="1:9">
      <c r="A47" s="56"/>
      <c r="B47" s="59">
        <v>3221</v>
      </c>
      <c r="C47" s="59" t="s">
        <v>247</v>
      </c>
      <c r="D47" s="57">
        <f>+'[1]PR-RAS'!$D$170</f>
        <v>130670</v>
      </c>
      <c r="E47" s="57">
        <v>145000</v>
      </c>
      <c r="F47" s="57">
        <v>172900</v>
      </c>
      <c r="G47" s="57">
        <f>+'[1]PR-RAS'!$E$170</f>
        <v>162511.07</v>
      </c>
      <c r="H47" s="62">
        <f t="shared" si="3"/>
        <v>1.2436754419530114</v>
      </c>
      <c r="I47" s="62">
        <f t="shared" si="4"/>
        <v>0.93991364950838641</v>
      </c>
    </row>
    <row r="48" spans="1:9">
      <c r="A48" s="56"/>
      <c r="B48" s="59">
        <v>3222</v>
      </c>
      <c r="C48" s="59" t="s">
        <v>281</v>
      </c>
      <c r="D48" s="57">
        <f>+'[1]PR-RAS'!$D$171</f>
        <v>227950</v>
      </c>
      <c r="E48" s="57">
        <v>364000</v>
      </c>
      <c r="F48" s="57">
        <v>290250</v>
      </c>
      <c r="G48" s="57">
        <f>+'[1]PR-RAS'!$E$171</f>
        <v>298983.96000000002</v>
      </c>
      <c r="H48" s="62">
        <f t="shared" si="3"/>
        <v>1.3116207940337794</v>
      </c>
      <c r="I48" s="62">
        <f t="shared" si="4"/>
        <v>1.0300911627906977</v>
      </c>
    </row>
    <row r="49" spans="1:9">
      <c r="A49" s="56"/>
      <c r="B49" s="59">
        <v>3223</v>
      </c>
      <c r="C49" s="59" t="s">
        <v>248</v>
      </c>
      <c r="D49" s="57">
        <f>+'[1]PR-RAS'!$D$172</f>
        <v>126276</v>
      </c>
      <c r="E49" s="57">
        <v>172000</v>
      </c>
      <c r="F49" s="57">
        <v>209200</v>
      </c>
      <c r="G49" s="57">
        <f>+'[1]PR-RAS'!$E$172</f>
        <v>212791.44</v>
      </c>
      <c r="H49" s="62">
        <f t="shared" si="3"/>
        <v>1.6851297158604961</v>
      </c>
      <c r="I49" s="62">
        <f t="shared" si="4"/>
        <v>1.0171674952198853</v>
      </c>
    </row>
    <row r="50" spans="1:9">
      <c r="A50" s="59"/>
      <c r="B50" s="56">
        <v>3224</v>
      </c>
      <c r="C50" s="59" t="s">
        <v>249</v>
      </c>
      <c r="D50" s="57">
        <f>+'[1]PR-RAS'!$D$173</f>
        <v>206083</v>
      </c>
      <c r="E50" s="57">
        <v>104000</v>
      </c>
      <c r="F50" s="57">
        <v>95000</v>
      </c>
      <c r="G50" s="57">
        <f>+'[1]PR-RAS'!$E$173</f>
        <v>97545.3</v>
      </c>
      <c r="H50" s="74">
        <f t="shared" si="3"/>
        <v>0.47333016308962894</v>
      </c>
      <c r="I50" s="74">
        <f t="shared" si="4"/>
        <v>1.0267926315789473</v>
      </c>
    </row>
    <row r="51" spans="1:9">
      <c r="A51" s="56"/>
      <c r="B51" s="59">
        <v>3225</v>
      </c>
      <c r="C51" s="59" t="s">
        <v>250</v>
      </c>
      <c r="D51" s="57">
        <f>+'[1]PR-RAS'!$D$174</f>
        <v>41392</v>
      </c>
      <c r="E51" s="57">
        <v>43000</v>
      </c>
      <c r="F51" s="57">
        <v>53900</v>
      </c>
      <c r="G51" s="57">
        <f>+'[1]PR-RAS'!$E$174</f>
        <v>64023.5</v>
      </c>
      <c r="H51" s="62">
        <f t="shared" si="3"/>
        <v>1.5467602435253189</v>
      </c>
      <c r="I51" s="62">
        <f t="shared" si="4"/>
        <v>1.1878200371057515</v>
      </c>
    </row>
    <row r="52" spans="1:9">
      <c r="A52" s="56"/>
      <c r="B52" s="59">
        <v>3227</v>
      </c>
      <c r="C52" s="59" t="s">
        <v>36</v>
      </c>
      <c r="D52" s="57">
        <f>+'[1]PR-RAS'!$D$176</f>
        <v>12223</v>
      </c>
      <c r="E52" s="57">
        <v>7000</v>
      </c>
      <c r="F52" s="57">
        <v>7000</v>
      </c>
      <c r="G52" s="57">
        <f>+'[1]PR-RAS'!$E$176</f>
        <v>9168</v>
      </c>
      <c r="H52" s="62">
        <f t="shared" si="3"/>
        <v>0.75006135973165344</v>
      </c>
      <c r="I52" s="62">
        <f t="shared" si="4"/>
        <v>1.3097142857142856</v>
      </c>
    </row>
    <row r="53" spans="1:9" s="45" customFormat="1">
      <c r="A53" s="50">
        <v>323</v>
      </c>
      <c r="B53" s="58"/>
      <c r="C53" s="58" t="s">
        <v>293</v>
      </c>
      <c r="D53" s="52">
        <f>SUM(D54:D61)</f>
        <v>861558</v>
      </c>
      <c r="E53" s="52">
        <f t="shared" ref="E53:G53" si="23">SUM(E54:E61)</f>
        <v>759100</v>
      </c>
      <c r="F53" s="52">
        <f t="shared" si="23"/>
        <v>760900</v>
      </c>
      <c r="G53" s="52">
        <f t="shared" si="23"/>
        <v>711347.92999999993</v>
      </c>
      <c r="H53" s="62">
        <f t="shared" si="3"/>
        <v>0.82565297983420727</v>
      </c>
      <c r="I53" s="62">
        <f t="shared" si="4"/>
        <v>0.93487702720462607</v>
      </c>
    </row>
    <row r="54" spans="1:9">
      <c r="A54" s="56"/>
      <c r="B54" s="59">
        <v>3231</v>
      </c>
      <c r="C54" s="59" t="s">
        <v>251</v>
      </c>
      <c r="D54" s="57">
        <f>+'[1]PR-RAS'!D178</f>
        <v>63768</v>
      </c>
      <c r="E54" s="57">
        <v>76000</v>
      </c>
      <c r="F54" s="57">
        <v>76000</v>
      </c>
      <c r="G54" s="57">
        <f>+'[1]PR-RAS'!E178</f>
        <v>60368.76</v>
      </c>
      <c r="H54" s="62">
        <f t="shared" si="3"/>
        <v>0.94669363944298079</v>
      </c>
      <c r="I54" s="62">
        <f t="shared" si="4"/>
        <v>0.79432578947368426</v>
      </c>
    </row>
    <row r="55" spans="1:9">
      <c r="A55" s="56"/>
      <c r="B55" s="59">
        <v>3232</v>
      </c>
      <c r="C55" s="59" t="s">
        <v>252</v>
      </c>
      <c r="D55" s="57">
        <f>+'[1]PR-RAS'!D179</f>
        <v>449797</v>
      </c>
      <c r="E55" s="57">
        <v>302500</v>
      </c>
      <c r="F55" s="57">
        <v>300500</v>
      </c>
      <c r="G55" s="57">
        <f>+'[1]PR-RAS'!E179</f>
        <v>269581.78999999998</v>
      </c>
      <c r="H55" s="62">
        <f t="shared" si="3"/>
        <v>0.59934101383513005</v>
      </c>
      <c r="I55" s="62">
        <f t="shared" si="4"/>
        <v>0.89711078202994998</v>
      </c>
    </row>
    <row r="56" spans="1:9">
      <c r="A56" s="56"/>
      <c r="B56" s="59">
        <v>3234</v>
      </c>
      <c r="C56" s="59" t="s">
        <v>253</v>
      </c>
      <c r="D56" s="57">
        <f>+'[1]PR-RAS'!D181</f>
        <v>128739</v>
      </c>
      <c r="E56" s="57">
        <v>138000</v>
      </c>
      <c r="F56" s="57">
        <v>144100</v>
      </c>
      <c r="G56" s="57">
        <f>+'[1]PR-RAS'!E181</f>
        <v>130932.23</v>
      </c>
      <c r="H56" s="62">
        <f t="shared" si="3"/>
        <v>1.0170362516409168</v>
      </c>
      <c r="I56" s="62">
        <f t="shared" si="4"/>
        <v>0.90862061068702282</v>
      </c>
    </row>
    <row r="57" spans="1:9">
      <c r="A57" s="56"/>
      <c r="B57" s="59">
        <v>3235</v>
      </c>
      <c r="C57" s="59" t="s">
        <v>254</v>
      </c>
      <c r="D57" s="57">
        <f>+'[1]PR-RAS'!D182</f>
        <v>39574</v>
      </c>
      <c r="E57" s="57">
        <v>17000</v>
      </c>
      <c r="F57" s="57">
        <v>17000</v>
      </c>
      <c r="G57" s="57">
        <f>+'[1]PR-RAS'!E182</f>
        <v>17000.400000000001</v>
      </c>
      <c r="H57" s="62">
        <f t="shared" si="3"/>
        <v>0.42958508111386268</v>
      </c>
      <c r="I57" s="62">
        <f t="shared" si="4"/>
        <v>1.0000235294117648</v>
      </c>
    </row>
    <row r="58" spans="1:9">
      <c r="A58" s="56"/>
      <c r="B58" s="59">
        <v>3236</v>
      </c>
      <c r="C58" s="59" t="s">
        <v>255</v>
      </c>
      <c r="D58" s="57">
        <f>+'[1]PR-RAS'!D183</f>
        <v>72393</v>
      </c>
      <c r="E58" s="57">
        <v>7600</v>
      </c>
      <c r="F58" s="57">
        <v>14300</v>
      </c>
      <c r="G58" s="57">
        <f>+'[1]PR-RAS'!E183</f>
        <v>16490.25</v>
      </c>
      <c r="H58" s="62">
        <f t="shared" si="3"/>
        <v>0.22778790767063115</v>
      </c>
      <c r="I58" s="62">
        <f t="shared" si="4"/>
        <v>1.1531643356643357</v>
      </c>
    </row>
    <row r="59" spans="1:9">
      <c r="A59" s="56"/>
      <c r="B59" s="59">
        <v>3237</v>
      </c>
      <c r="C59" s="59" t="s">
        <v>256</v>
      </c>
      <c r="D59" s="57">
        <f>+'[1]PR-RAS'!D184</f>
        <v>19966</v>
      </c>
      <c r="E59" s="57">
        <v>11000</v>
      </c>
      <c r="F59" s="57">
        <v>29500</v>
      </c>
      <c r="G59" s="57">
        <f>+'[1]PR-RAS'!E184</f>
        <v>37739.26</v>
      </c>
      <c r="H59" s="62">
        <f t="shared" si="3"/>
        <v>1.8901762997095062</v>
      </c>
      <c r="I59" s="62">
        <f t="shared" si="4"/>
        <v>1.2792969491525426</v>
      </c>
    </row>
    <row r="60" spans="1:9">
      <c r="A60" s="59"/>
      <c r="B60" s="56">
        <v>3238</v>
      </c>
      <c r="C60" s="59" t="s">
        <v>257</v>
      </c>
      <c r="D60" s="57">
        <f>+'[1]PR-RAS'!D185</f>
        <v>14594</v>
      </c>
      <c r="E60" s="57">
        <v>18000</v>
      </c>
      <c r="F60" s="57">
        <v>25000</v>
      </c>
      <c r="G60" s="57">
        <f>+'[1]PR-RAS'!E185</f>
        <v>31048.33</v>
      </c>
      <c r="H60" s="62">
        <f t="shared" si="3"/>
        <v>2.1274722488693985</v>
      </c>
      <c r="I60" s="62">
        <f t="shared" si="4"/>
        <v>1.2419332000000001</v>
      </c>
    </row>
    <row r="61" spans="1:9">
      <c r="A61" s="56"/>
      <c r="B61" s="59">
        <v>3239</v>
      </c>
      <c r="C61" s="59" t="s">
        <v>258</v>
      </c>
      <c r="D61" s="57">
        <f>+'[1]PR-RAS'!D186</f>
        <v>72727</v>
      </c>
      <c r="E61" s="57">
        <v>189000</v>
      </c>
      <c r="F61" s="57">
        <v>154500</v>
      </c>
      <c r="G61" s="57">
        <f>+'[1]PR-RAS'!E186</f>
        <v>148186.91</v>
      </c>
      <c r="H61" s="62">
        <f t="shared" si="3"/>
        <v>2.0375776534162005</v>
      </c>
      <c r="I61" s="62">
        <f t="shared" si="4"/>
        <v>0.95913857605177999</v>
      </c>
    </row>
    <row r="62" spans="1:9" s="45" customFormat="1">
      <c r="A62" s="50">
        <v>324</v>
      </c>
      <c r="B62" s="58"/>
      <c r="C62" s="58" t="s">
        <v>209</v>
      </c>
      <c r="D62" s="52">
        <f>+'[1]PR-RAS'!$D$187</f>
        <v>0</v>
      </c>
      <c r="E62" s="52">
        <v>0</v>
      </c>
      <c r="F62" s="52">
        <v>1300</v>
      </c>
      <c r="G62" s="52">
        <f>+'[1]PR-RAS'!$E$187</f>
        <v>1225</v>
      </c>
      <c r="H62" s="62">
        <f t="shared" si="3"/>
        <v>0</v>
      </c>
      <c r="I62" s="62">
        <f t="shared" si="4"/>
        <v>0.94230769230769229</v>
      </c>
    </row>
    <row r="63" spans="1:9" s="45" customFormat="1">
      <c r="A63" s="50">
        <v>329</v>
      </c>
      <c r="B63" s="58"/>
      <c r="C63" s="58" t="s">
        <v>283</v>
      </c>
      <c r="D63" s="52">
        <f>SUM(D64:D69)</f>
        <v>84300</v>
      </c>
      <c r="E63" s="52">
        <f t="shared" ref="E63:G63" si="24">SUM(E64:E69)</f>
        <v>107000</v>
      </c>
      <c r="F63" s="52">
        <f t="shared" si="24"/>
        <v>119100</v>
      </c>
      <c r="G63" s="52">
        <f t="shared" si="24"/>
        <v>108674.86</v>
      </c>
      <c r="H63" s="62">
        <f t="shared" si="3"/>
        <v>1.2891442467378411</v>
      </c>
      <c r="I63" s="62">
        <f t="shared" si="4"/>
        <v>0.91246733837111671</v>
      </c>
    </row>
    <row r="64" spans="1:9">
      <c r="A64" s="56"/>
      <c r="B64" s="59">
        <v>3292</v>
      </c>
      <c r="C64" s="59" t="s">
        <v>259</v>
      </c>
      <c r="D64" s="57">
        <f>+'[1]PR-RAS'!D190</f>
        <v>17973</v>
      </c>
      <c r="E64" s="57">
        <v>18000</v>
      </c>
      <c r="F64" s="57">
        <v>18000</v>
      </c>
      <c r="G64" s="57">
        <f>+'[1]PR-RAS'!E190</f>
        <v>17973.27</v>
      </c>
      <c r="H64" s="62">
        <f t="shared" si="3"/>
        <v>1.0000150225338007</v>
      </c>
      <c r="I64" s="62">
        <f t="shared" si="4"/>
        <v>0.99851500000000004</v>
      </c>
    </row>
    <row r="65" spans="1:10">
      <c r="A65" s="56"/>
      <c r="B65" s="59">
        <v>3293</v>
      </c>
      <c r="C65" s="59" t="s">
        <v>66</v>
      </c>
      <c r="D65" s="57">
        <f>+'[1]PR-RAS'!D191</f>
        <v>6270</v>
      </c>
      <c r="E65" s="57">
        <v>7000</v>
      </c>
      <c r="F65" s="57">
        <v>5000</v>
      </c>
      <c r="G65" s="57">
        <f>+'[1]PR-RAS'!E191</f>
        <v>6329.79</v>
      </c>
      <c r="H65" s="62">
        <f t="shared" si="3"/>
        <v>1.0095358851674641</v>
      </c>
      <c r="I65" s="62">
        <f t="shared" si="4"/>
        <v>1.2659579999999999</v>
      </c>
    </row>
    <row r="66" spans="1:10">
      <c r="A66" s="56"/>
      <c r="B66" s="59">
        <v>3294</v>
      </c>
      <c r="C66" s="59" t="s">
        <v>260</v>
      </c>
      <c r="D66" s="57">
        <f>+'[1]PR-RAS'!D192</f>
        <v>1000</v>
      </c>
      <c r="E66" s="57">
        <v>1000</v>
      </c>
      <c r="F66" s="57">
        <v>1000</v>
      </c>
      <c r="G66" s="57">
        <f>+'[1]PR-RAS'!E192</f>
        <v>500</v>
      </c>
      <c r="H66" s="62">
        <f t="shared" si="3"/>
        <v>0.5</v>
      </c>
      <c r="I66" s="62">
        <f t="shared" si="4"/>
        <v>0.5</v>
      </c>
    </row>
    <row r="67" spans="1:10">
      <c r="A67" s="50"/>
      <c r="B67" s="56">
        <v>3295</v>
      </c>
      <c r="C67" s="59" t="s">
        <v>261</v>
      </c>
      <c r="D67" s="57">
        <f>+'[1]PR-RAS'!D193</f>
        <v>29888</v>
      </c>
      <c r="E67" s="57">
        <v>31600</v>
      </c>
      <c r="F67" s="57">
        <v>36600</v>
      </c>
      <c r="G67" s="57">
        <f>+'[1]PR-RAS'!E193</f>
        <v>32550</v>
      </c>
      <c r="H67" s="62">
        <f t="shared" si="3"/>
        <v>1.0890658458244111</v>
      </c>
      <c r="I67" s="62">
        <f t="shared" si="4"/>
        <v>0.88934426229508201</v>
      </c>
    </row>
    <row r="68" spans="1:10">
      <c r="A68" s="58"/>
      <c r="B68" s="56" t="s">
        <v>282</v>
      </c>
      <c r="C68" s="59" t="s">
        <v>164</v>
      </c>
      <c r="D68" s="57">
        <f>+'[1]PR-RAS'!D194</f>
        <v>15285</v>
      </c>
      <c r="E68" s="57">
        <v>40000</v>
      </c>
      <c r="F68" s="57">
        <v>43500</v>
      </c>
      <c r="G68" s="57">
        <f>+'[1]PR-RAS'!E194</f>
        <v>37142.300000000003</v>
      </c>
      <c r="H68" s="62">
        <f t="shared" si="3"/>
        <v>2.4299836440955187</v>
      </c>
      <c r="I68" s="62">
        <f t="shared" si="4"/>
        <v>0.85384597701149434</v>
      </c>
    </row>
    <row r="69" spans="1:10">
      <c r="A69" s="56"/>
      <c r="B69" s="59">
        <v>3299</v>
      </c>
      <c r="C69" s="59" t="s">
        <v>283</v>
      </c>
      <c r="D69" s="57">
        <f>+'[1]PR-RAS'!D195</f>
        <v>13884</v>
      </c>
      <c r="E69" s="57">
        <v>9400</v>
      </c>
      <c r="F69" s="57">
        <v>15000</v>
      </c>
      <c r="G69" s="57">
        <f>+'[1]PR-RAS'!E195</f>
        <v>14179.5</v>
      </c>
      <c r="H69" s="62">
        <f t="shared" si="3"/>
        <v>1.0212834917891098</v>
      </c>
      <c r="I69" s="62">
        <f t="shared" si="4"/>
        <v>0.94530000000000003</v>
      </c>
    </row>
    <row r="70" spans="1:10" s="45" customFormat="1">
      <c r="A70" s="50">
        <v>34</v>
      </c>
      <c r="B70" s="58"/>
      <c r="C70" s="58" t="s">
        <v>294</v>
      </c>
      <c r="D70" s="52">
        <f>+D71</f>
        <v>16555</v>
      </c>
      <c r="E70" s="52">
        <f t="shared" ref="E70:G70" si="25">+E71</f>
        <v>72400</v>
      </c>
      <c r="F70" s="52">
        <f t="shared" si="25"/>
        <v>35200</v>
      </c>
      <c r="G70" s="52">
        <f t="shared" si="25"/>
        <v>28518.45</v>
      </c>
      <c r="H70" s="62">
        <f t="shared" ref="H70:H87" si="26">IFERROR(G70/D70,)</f>
        <v>1.7226487466022351</v>
      </c>
      <c r="I70" s="62">
        <f t="shared" ref="I70:I87" si="27">IFERROR(G70/F70,)</f>
        <v>0.81018323863636366</v>
      </c>
    </row>
    <row r="71" spans="1:10" s="45" customFormat="1">
      <c r="A71" s="50">
        <v>343</v>
      </c>
      <c r="B71" s="50"/>
      <c r="C71" s="60" t="s">
        <v>198</v>
      </c>
      <c r="D71" s="52">
        <f>+D72+D73</f>
        <v>16555</v>
      </c>
      <c r="E71" s="52">
        <f t="shared" ref="E71:G71" si="28">+E72+E73</f>
        <v>72400</v>
      </c>
      <c r="F71" s="52">
        <f t="shared" si="28"/>
        <v>35200</v>
      </c>
      <c r="G71" s="52">
        <f t="shared" si="28"/>
        <v>28518.45</v>
      </c>
      <c r="H71" s="62">
        <f t="shared" si="26"/>
        <v>1.7226487466022351</v>
      </c>
      <c r="I71" s="62">
        <f t="shared" si="27"/>
        <v>0.81018323863636366</v>
      </c>
    </row>
    <row r="72" spans="1:10">
      <c r="A72" s="61"/>
      <c r="B72" s="56">
        <v>3431</v>
      </c>
      <c r="C72" s="61" t="s">
        <v>262</v>
      </c>
      <c r="D72" s="57">
        <f>+'[1]PR-RAS'!$D$211</f>
        <v>6721</v>
      </c>
      <c r="E72" s="57">
        <v>6500</v>
      </c>
      <c r="F72" s="57">
        <v>7500</v>
      </c>
      <c r="G72" s="57">
        <f>+'[1]PR-RAS'!$E$211</f>
        <v>7591.7</v>
      </c>
      <c r="H72" s="74">
        <f t="shared" si="26"/>
        <v>1.1295491742300252</v>
      </c>
      <c r="I72" s="74">
        <f t="shared" si="27"/>
        <v>1.0122266666666666</v>
      </c>
    </row>
    <row r="73" spans="1:10">
      <c r="A73" s="56"/>
      <c r="B73" s="61">
        <v>3433</v>
      </c>
      <c r="C73" s="61" t="s">
        <v>284</v>
      </c>
      <c r="D73" s="57">
        <f>+'[1]PR-RAS'!$D$213</f>
        <v>9834</v>
      </c>
      <c r="E73" s="57">
        <v>65900</v>
      </c>
      <c r="F73" s="57">
        <v>27700</v>
      </c>
      <c r="G73" s="57">
        <f>+'[1]PR-RAS'!$E$213</f>
        <v>20926.75</v>
      </c>
      <c r="H73" s="62">
        <f t="shared" si="26"/>
        <v>2.1279997966239579</v>
      </c>
      <c r="I73" s="62">
        <f t="shared" si="27"/>
        <v>0.75547833935018049</v>
      </c>
    </row>
    <row r="74" spans="1:10" s="45" customFormat="1">
      <c r="A74" s="50">
        <v>37</v>
      </c>
      <c r="B74" s="58"/>
      <c r="C74" s="58" t="s">
        <v>295</v>
      </c>
      <c r="D74" s="52">
        <f>+D75</f>
        <v>451468</v>
      </c>
      <c r="E74" s="52">
        <f t="shared" ref="E74:G75" si="29">+E75</f>
        <v>140000</v>
      </c>
      <c r="F74" s="52">
        <f t="shared" si="29"/>
        <v>364800</v>
      </c>
      <c r="G74" s="52">
        <f t="shared" si="29"/>
        <v>313039.53000000003</v>
      </c>
      <c r="H74" s="62">
        <f t="shared" si="26"/>
        <v>0.69338143567207422</v>
      </c>
      <c r="I74" s="62">
        <f t="shared" si="27"/>
        <v>0.8581127467105264</v>
      </c>
    </row>
    <row r="75" spans="1:10" s="45" customFormat="1">
      <c r="A75" s="50">
        <v>372</v>
      </c>
      <c r="B75" s="50"/>
      <c r="C75" s="60" t="s">
        <v>300</v>
      </c>
      <c r="D75" s="52">
        <f>+D76</f>
        <v>451468</v>
      </c>
      <c r="E75" s="52">
        <f t="shared" si="29"/>
        <v>140000</v>
      </c>
      <c r="F75" s="52">
        <f t="shared" si="29"/>
        <v>364800</v>
      </c>
      <c r="G75" s="52">
        <f t="shared" si="29"/>
        <v>313039.53000000003</v>
      </c>
      <c r="H75" s="62">
        <f t="shared" si="26"/>
        <v>0.69338143567207422</v>
      </c>
      <c r="I75" s="62">
        <f t="shared" si="27"/>
        <v>0.8581127467105264</v>
      </c>
    </row>
    <row r="76" spans="1:10">
      <c r="A76" s="56"/>
      <c r="B76" s="61">
        <v>3721</v>
      </c>
      <c r="C76" s="61" t="s">
        <v>285</v>
      </c>
      <c r="D76" s="57">
        <f>+'[1]PR-RAS'!$D$260</f>
        <v>451468</v>
      </c>
      <c r="E76" s="57">
        <v>140000</v>
      </c>
      <c r="F76" s="57">
        <v>364800</v>
      </c>
      <c r="G76" s="57">
        <f>+'[1]PR-RAS'!$E$260</f>
        <v>313039.53000000003</v>
      </c>
      <c r="H76" s="62">
        <f t="shared" si="26"/>
        <v>0.69338143567207422</v>
      </c>
      <c r="I76" s="62">
        <f t="shared" si="27"/>
        <v>0.8581127467105264</v>
      </c>
    </row>
    <row r="77" spans="1:10" s="71" customFormat="1" ht="25.5" customHeight="1">
      <c r="A77" s="68">
        <v>4</v>
      </c>
      <c r="B77" s="68"/>
      <c r="C77" s="72" t="s">
        <v>216</v>
      </c>
      <c r="D77" s="70">
        <f>+D78</f>
        <v>627406</v>
      </c>
      <c r="E77" s="70">
        <f t="shared" ref="E77:G77" si="30">+E78</f>
        <v>684600</v>
      </c>
      <c r="F77" s="70">
        <f t="shared" si="30"/>
        <v>671400</v>
      </c>
      <c r="G77" s="70">
        <f t="shared" si="30"/>
        <v>715876.69</v>
      </c>
      <c r="H77" s="73">
        <f t="shared" si="26"/>
        <v>1.1410102708612924</v>
      </c>
      <c r="I77" s="73">
        <f t="shared" si="27"/>
        <v>1.0662446976467084</v>
      </c>
      <c r="J77" s="141"/>
    </row>
    <row r="78" spans="1:10" s="45" customFormat="1">
      <c r="A78" s="50">
        <v>42</v>
      </c>
      <c r="B78" s="58" t="s">
        <v>299</v>
      </c>
      <c r="C78" s="58" t="s">
        <v>199</v>
      </c>
      <c r="D78" s="52">
        <f>+D79+D86</f>
        <v>627406</v>
      </c>
      <c r="E78" s="52">
        <f>+E79+E86</f>
        <v>684600</v>
      </c>
      <c r="F78" s="52">
        <f>+F79+F86</f>
        <v>671400</v>
      </c>
      <c r="G78" s="52">
        <f>+G79+G86</f>
        <v>715876.69</v>
      </c>
      <c r="H78" s="62">
        <f t="shared" si="26"/>
        <v>1.1410102708612924</v>
      </c>
      <c r="I78" s="62">
        <f t="shared" si="27"/>
        <v>1.0662446976467084</v>
      </c>
    </row>
    <row r="79" spans="1:10" s="45" customFormat="1">
      <c r="A79" s="50">
        <v>422</v>
      </c>
      <c r="B79" s="50"/>
      <c r="C79" s="60" t="s">
        <v>200</v>
      </c>
      <c r="D79" s="52">
        <f>SUM(D80:D85)</f>
        <v>232687</v>
      </c>
      <c r="E79" s="52">
        <f>SUM(E80:E85)</f>
        <v>265000</v>
      </c>
      <c r="F79" s="52">
        <f>SUM(F80:F85)</f>
        <v>314400</v>
      </c>
      <c r="G79" s="52">
        <f>SUM(G80:G85)</f>
        <v>353371.94</v>
      </c>
      <c r="H79" s="62">
        <f t="shared" si="26"/>
        <v>1.5186578536832742</v>
      </c>
      <c r="I79" s="62">
        <f t="shared" si="27"/>
        <v>1.1239565521628498</v>
      </c>
    </row>
    <row r="80" spans="1:10">
      <c r="A80" s="61"/>
      <c r="B80" s="56">
        <v>4221</v>
      </c>
      <c r="C80" s="61" t="s">
        <v>263</v>
      </c>
      <c r="D80" s="57">
        <f>+'[1]PR-RAS'!$D$370</f>
        <v>111607</v>
      </c>
      <c r="E80" s="57">
        <v>140000</v>
      </c>
      <c r="F80" s="57">
        <v>232300</v>
      </c>
      <c r="G80" s="57">
        <f>+'[1]PR-RAS'!$E$370</f>
        <v>207696.71</v>
      </c>
      <c r="H80" s="74">
        <f t="shared" si="26"/>
        <v>1.8609649036350766</v>
      </c>
      <c r="I80" s="74">
        <f t="shared" si="27"/>
        <v>0.89408829100301335</v>
      </c>
    </row>
    <row r="81" spans="1:9">
      <c r="A81" s="56"/>
      <c r="B81" s="61">
        <v>4222</v>
      </c>
      <c r="C81" s="61" t="s">
        <v>264</v>
      </c>
      <c r="D81" s="57">
        <f>+'[1]PR-RAS'!$D$371</f>
        <v>0</v>
      </c>
      <c r="E81" s="57">
        <v>0</v>
      </c>
      <c r="F81" s="57"/>
      <c r="G81" s="57">
        <f>+'[1]PR-RAS'!$E$371</f>
        <v>0</v>
      </c>
      <c r="H81" s="62">
        <f t="shared" si="26"/>
        <v>0</v>
      </c>
      <c r="I81" s="62">
        <f t="shared" si="27"/>
        <v>0</v>
      </c>
    </row>
    <row r="82" spans="1:9">
      <c r="A82" s="56"/>
      <c r="B82" s="59">
        <v>4223</v>
      </c>
      <c r="C82" s="59" t="s">
        <v>265</v>
      </c>
      <c r="D82" s="57">
        <f>+'[1]PR-RAS'!$D$372</f>
        <v>26247</v>
      </c>
      <c r="E82" s="57">
        <v>0</v>
      </c>
      <c r="F82" s="57">
        <v>30000</v>
      </c>
      <c r="G82" s="57">
        <f>+'[1]PR-RAS'!$E$372</f>
        <v>28435</v>
      </c>
      <c r="H82" s="74">
        <f t="shared" si="26"/>
        <v>1.083361908027584</v>
      </c>
      <c r="I82" s="74">
        <f t="shared" si="27"/>
        <v>0.94783333333333331</v>
      </c>
    </row>
    <row r="83" spans="1:9">
      <c r="A83" s="56"/>
      <c r="B83" s="61">
        <v>4225</v>
      </c>
      <c r="C83" s="61" t="s">
        <v>301</v>
      </c>
      <c r="D83" s="57">
        <f>+'[1]PR-RAS'!$D$374</f>
        <v>0</v>
      </c>
      <c r="E83" s="57">
        <v>0</v>
      </c>
      <c r="F83" s="57"/>
      <c r="G83" s="57">
        <f>+'[1]PR-RAS'!$E$374</f>
        <v>0</v>
      </c>
      <c r="H83" s="62">
        <f t="shared" si="26"/>
        <v>0</v>
      </c>
      <c r="I83" s="62">
        <f t="shared" si="27"/>
        <v>0</v>
      </c>
    </row>
    <row r="84" spans="1:9">
      <c r="A84" s="56"/>
      <c r="B84" s="61">
        <v>4226</v>
      </c>
      <c r="C84" s="61" t="s">
        <v>302</v>
      </c>
      <c r="D84" s="57">
        <f>+'[1]PR-RAS'!$D$375</f>
        <v>0</v>
      </c>
      <c r="E84" s="57">
        <v>0</v>
      </c>
      <c r="F84" s="57"/>
      <c r="G84" s="57">
        <f>+'[1]PR-RAS'!$E$375</f>
        <v>54081.48</v>
      </c>
      <c r="H84" s="62">
        <f t="shared" si="26"/>
        <v>0</v>
      </c>
      <c r="I84" s="62">
        <f t="shared" si="27"/>
        <v>0</v>
      </c>
    </row>
    <row r="85" spans="1:9">
      <c r="A85" s="56"/>
      <c r="B85" s="61">
        <v>4227</v>
      </c>
      <c r="C85" s="61" t="s">
        <v>303</v>
      </c>
      <c r="D85" s="57">
        <f>+'[1]PR-RAS'!$D$376</f>
        <v>94833</v>
      </c>
      <c r="E85" s="57">
        <v>125000</v>
      </c>
      <c r="F85" s="57">
        <v>52100</v>
      </c>
      <c r="G85" s="57">
        <f>+'[1]PR-RAS'!$E$376</f>
        <v>63158.75</v>
      </c>
      <c r="H85" s="62">
        <f t="shared" si="26"/>
        <v>0.66599970474412917</v>
      </c>
      <c r="I85" s="62">
        <f t="shared" si="27"/>
        <v>1.2122600767754319</v>
      </c>
    </row>
    <row r="86" spans="1:9">
      <c r="A86" s="50">
        <v>424</v>
      </c>
      <c r="B86" s="60"/>
      <c r="C86" s="60" t="s">
        <v>304</v>
      </c>
      <c r="D86" s="52">
        <f>+D87</f>
        <v>394719</v>
      </c>
      <c r="E86" s="52">
        <f t="shared" ref="E86:G86" si="31">+E87</f>
        <v>419600</v>
      </c>
      <c r="F86" s="52">
        <f t="shared" si="31"/>
        <v>357000</v>
      </c>
      <c r="G86" s="52">
        <f t="shared" si="31"/>
        <v>362504.75</v>
      </c>
      <c r="H86" s="62">
        <f t="shared" si="26"/>
        <v>0.91838687775354111</v>
      </c>
      <c r="I86" s="62">
        <f t="shared" si="27"/>
        <v>1.0154194677871149</v>
      </c>
    </row>
    <row r="87" spans="1:9">
      <c r="A87" s="56"/>
      <c r="B87" s="61">
        <v>4241</v>
      </c>
      <c r="C87" s="61" t="s">
        <v>305</v>
      </c>
      <c r="D87" s="57">
        <f>+'[1]PR-RAS'!$D$384</f>
        <v>394719</v>
      </c>
      <c r="E87" s="57">
        <v>419600</v>
      </c>
      <c r="F87" s="57">
        <v>357000</v>
      </c>
      <c r="G87" s="57">
        <f>+'[1]PR-RAS'!$E$384</f>
        <v>362504.75</v>
      </c>
      <c r="H87" s="62">
        <f t="shared" si="26"/>
        <v>0.91838687775354111</v>
      </c>
      <c r="I87" s="62">
        <f t="shared" si="27"/>
        <v>1.0154194677871149</v>
      </c>
    </row>
    <row r="88" spans="1:9">
      <c r="D88" s="47"/>
      <c r="E88" s="47"/>
      <c r="F88" s="47"/>
      <c r="G88" s="47"/>
      <c r="I88" s="48"/>
    </row>
    <row r="89" spans="1:9">
      <c r="D89" s="47"/>
      <c r="E89" s="47"/>
      <c r="F89" s="47"/>
      <c r="G89" s="47"/>
      <c r="I89" s="48"/>
    </row>
    <row r="90" spans="1:9">
      <c r="D90" s="47"/>
      <c r="E90" s="47"/>
      <c r="F90" s="47"/>
      <c r="G90" s="47"/>
      <c r="I90" s="48"/>
    </row>
    <row r="91" spans="1:9">
      <c r="D91" s="47"/>
      <c r="E91" s="47"/>
      <c r="F91" s="47"/>
      <c r="G91" s="47"/>
      <c r="I91" s="48"/>
    </row>
    <row r="92" spans="1:9">
      <c r="D92" s="47"/>
      <c r="E92" s="47"/>
      <c r="F92" s="47"/>
      <c r="G92" s="47"/>
      <c r="I92" s="48"/>
    </row>
    <row r="93" spans="1:9">
      <c r="D93" s="47"/>
      <c r="E93" s="47"/>
      <c r="F93" s="47"/>
      <c r="G93" s="47"/>
      <c r="I93" s="48"/>
    </row>
    <row r="94" spans="1:9">
      <c r="D94" s="47"/>
      <c r="E94" s="47"/>
      <c r="F94" s="47"/>
      <c r="G94" s="47"/>
      <c r="I94" s="48"/>
    </row>
    <row r="95" spans="1:9">
      <c r="D95" s="47"/>
      <c r="E95" s="47"/>
      <c r="F95" s="47"/>
      <c r="G95" s="47"/>
      <c r="I95" s="48"/>
    </row>
    <row r="96" spans="1:9">
      <c r="D96" s="47"/>
      <c r="E96" s="47"/>
      <c r="F96" s="47"/>
      <c r="G96" s="47"/>
      <c r="I96" s="48"/>
    </row>
    <row r="97" spans="4:9">
      <c r="D97" s="47"/>
      <c r="E97" s="47"/>
      <c r="F97" s="47"/>
      <c r="G97" s="47"/>
      <c r="I97" s="48"/>
    </row>
    <row r="98" spans="4:9">
      <c r="D98" s="47"/>
      <c r="E98" s="47"/>
      <c r="F98" s="47"/>
      <c r="G98" s="47"/>
      <c r="I98" s="48"/>
    </row>
    <row r="99" spans="4:9">
      <c r="D99" s="47"/>
      <c r="E99" s="47"/>
      <c r="F99" s="47"/>
      <c r="G99" s="47"/>
      <c r="I99" s="48"/>
    </row>
    <row r="100" spans="4:9">
      <c r="D100" s="47"/>
      <c r="E100" s="47"/>
      <c r="F100" s="47"/>
      <c r="G100" s="47"/>
      <c r="I100" s="48"/>
    </row>
    <row r="101" spans="4:9">
      <c r="D101" s="47"/>
      <c r="E101" s="47"/>
      <c r="F101" s="47"/>
      <c r="G101" s="47"/>
      <c r="I101" s="48"/>
    </row>
    <row r="102" spans="4:9">
      <c r="D102" s="47"/>
      <c r="E102" s="47"/>
      <c r="F102" s="47"/>
      <c r="G102" s="47"/>
      <c r="I102" s="48"/>
    </row>
    <row r="103" spans="4:9">
      <c r="D103" s="47"/>
      <c r="E103" s="47"/>
      <c r="F103" s="47"/>
      <c r="G103" s="47"/>
      <c r="I103" s="48"/>
    </row>
    <row r="104" spans="4:9">
      <c r="D104" s="47"/>
      <c r="E104" s="47"/>
      <c r="F104" s="47"/>
      <c r="G104" s="47"/>
      <c r="I104" s="48"/>
    </row>
    <row r="105" spans="4:9">
      <c r="D105" s="47"/>
      <c r="E105" s="47"/>
      <c r="F105" s="47"/>
      <c r="G105" s="47"/>
      <c r="I105" s="48"/>
    </row>
    <row r="106" spans="4:9">
      <c r="D106" s="47"/>
      <c r="E106" s="47"/>
      <c r="F106" s="47"/>
      <c r="G106" s="47"/>
      <c r="I106" s="48"/>
    </row>
    <row r="107" spans="4:9">
      <c r="D107" s="47"/>
      <c r="E107" s="47"/>
      <c r="F107" s="47"/>
      <c r="G107" s="47"/>
      <c r="I107" s="48"/>
    </row>
    <row r="108" spans="4:9">
      <c r="D108" s="47"/>
      <c r="E108" s="47"/>
      <c r="F108" s="47"/>
      <c r="G108" s="47"/>
      <c r="I108" s="48"/>
    </row>
    <row r="109" spans="4:9">
      <c r="D109" s="47"/>
      <c r="E109" s="47"/>
      <c r="F109" s="47"/>
      <c r="G109" s="47"/>
      <c r="I109" s="48"/>
    </row>
    <row r="110" spans="4:9">
      <c r="D110" s="47"/>
      <c r="E110" s="47"/>
      <c r="F110" s="47"/>
      <c r="G110" s="47"/>
      <c r="I110" s="48"/>
    </row>
    <row r="111" spans="4:9">
      <c r="D111" s="47"/>
      <c r="E111" s="47"/>
      <c r="F111" s="47"/>
      <c r="G111" s="47"/>
      <c r="I111" s="48"/>
    </row>
    <row r="112" spans="4:9">
      <c r="D112" s="47"/>
      <c r="E112" s="47"/>
      <c r="F112" s="47"/>
      <c r="G112" s="47"/>
      <c r="I112" s="48"/>
    </row>
    <row r="113" spans="4:9">
      <c r="D113" s="47"/>
      <c r="E113" s="47"/>
      <c r="F113" s="47"/>
      <c r="G113" s="47"/>
      <c r="I113" s="48"/>
    </row>
    <row r="114" spans="4:9">
      <c r="D114" s="47"/>
      <c r="E114" s="47"/>
      <c r="F114" s="47"/>
      <c r="G114" s="47"/>
      <c r="I114" s="48"/>
    </row>
    <row r="115" spans="4:9">
      <c r="D115" s="47"/>
      <c r="E115" s="47"/>
      <c r="F115" s="47"/>
      <c r="G115" s="47"/>
      <c r="I115" s="48"/>
    </row>
    <row r="116" spans="4:9">
      <c r="D116" s="47"/>
      <c r="E116" s="47"/>
      <c r="F116" s="47"/>
      <c r="G116" s="47"/>
      <c r="I116" s="48"/>
    </row>
    <row r="117" spans="4:9">
      <c r="D117" s="47"/>
      <c r="E117" s="47"/>
      <c r="F117" s="47"/>
      <c r="G117" s="47"/>
      <c r="I117" s="48"/>
    </row>
    <row r="118" spans="4:9">
      <c r="D118" s="47"/>
      <c r="E118" s="47"/>
      <c r="F118" s="47"/>
      <c r="G118" s="47"/>
      <c r="I118" s="48"/>
    </row>
    <row r="119" spans="4:9">
      <c r="D119" s="47"/>
      <c r="E119" s="47"/>
      <c r="F119" s="47"/>
      <c r="G119" s="47"/>
      <c r="I119" s="48"/>
    </row>
    <row r="120" spans="4:9">
      <c r="D120" s="47"/>
      <c r="E120" s="47"/>
      <c r="F120" s="47"/>
      <c r="G120" s="47"/>
      <c r="I120" s="48"/>
    </row>
    <row r="121" spans="4:9">
      <c r="D121" s="47"/>
      <c r="E121" s="47"/>
      <c r="F121" s="47"/>
      <c r="G121" s="47"/>
      <c r="I121" s="48"/>
    </row>
    <row r="122" spans="4:9">
      <c r="D122" s="47"/>
      <c r="E122" s="47"/>
      <c r="F122" s="47"/>
      <c r="G122" s="47"/>
      <c r="I122" s="48"/>
    </row>
    <row r="123" spans="4:9">
      <c r="D123" s="47"/>
      <c r="E123" s="47"/>
      <c r="F123" s="47"/>
      <c r="G123" s="47"/>
      <c r="I123" s="48"/>
    </row>
    <row r="124" spans="4:9">
      <c r="D124" s="47"/>
      <c r="E124" s="47"/>
      <c r="F124" s="47"/>
      <c r="G124" s="47"/>
      <c r="I124" s="48"/>
    </row>
    <row r="125" spans="4:9">
      <c r="D125" s="47"/>
      <c r="E125" s="47"/>
      <c r="F125" s="47"/>
      <c r="G125" s="47"/>
      <c r="I125" s="48"/>
    </row>
    <row r="126" spans="4:9">
      <c r="D126" s="47"/>
      <c r="E126" s="47"/>
      <c r="F126" s="47"/>
      <c r="G126" s="47"/>
      <c r="I126" s="48"/>
    </row>
    <row r="127" spans="4:9">
      <c r="D127" s="47"/>
      <c r="E127" s="47"/>
      <c r="F127" s="47"/>
      <c r="G127" s="47"/>
      <c r="I127" s="48"/>
    </row>
    <row r="128" spans="4:9">
      <c r="D128" s="47"/>
      <c r="E128" s="47"/>
      <c r="F128" s="47"/>
      <c r="G128" s="47"/>
      <c r="I128" s="48"/>
    </row>
    <row r="129" spans="4:9">
      <c r="D129" s="47"/>
      <c r="E129" s="47"/>
      <c r="F129" s="47"/>
      <c r="G129" s="47"/>
      <c r="I129" s="48"/>
    </row>
    <row r="130" spans="4:9">
      <c r="D130" s="47"/>
      <c r="E130" s="47"/>
      <c r="F130" s="47"/>
      <c r="G130" s="47"/>
      <c r="I130" s="48"/>
    </row>
    <row r="131" spans="4:9">
      <c r="D131" s="47"/>
      <c r="E131" s="47"/>
      <c r="F131" s="47"/>
      <c r="G131" s="47"/>
      <c r="I131" s="48"/>
    </row>
    <row r="132" spans="4:9">
      <c r="D132" s="47"/>
      <c r="E132" s="47"/>
      <c r="F132" s="47"/>
      <c r="G132" s="47"/>
      <c r="I132" s="48"/>
    </row>
    <row r="133" spans="4:9">
      <c r="D133" s="47"/>
      <c r="E133" s="47"/>
      <c r="F133" s="47"/>
      <c r="G133" s="47"/>
      <c r="I133" s="48"/>
    </row>
    <row r="134" spans="4:9">
      <c r="D134" s="47"/>
      <c r="E134" s="47"/>
      <c r="F134" s="47"/>
      <c r="G134" s="47"/>
      <c r="I134" s="48"/>
    </row>
    <row r="135" spans="4:9">
      <c r="D135" s="47"/>
      <c r="E135" s="47"/>
      <c r="F135" s="47"/>
      <c r="G135" s="47"/>
      <c r="I135" s="48"/>
    </row>
    <row r="136" spans="4:9">
      <c r="D136" s="47"/>
      <c r="E136" s="47"/>
      <c r="F136" s="47"/>
      <c r="G136" s="47"/>
      <c r="I136" s="48"/>
    </row>
    <row r="137" spans="4:9">
      <c r="D137" s="47"/>
      <c r="E137" s="47"/>
      <c r="F137" s="47"/>
      <c r="G137" s="47"/>
      <c r="I137" s="48"/>
    </row>
    <row r="138" spans="4:9">
      <c r="D138" s="47"/>
      <c r="E138" s="47"/>
      <c r="F138" s="47"/>
      <c r="G138" s="47"/>
      <c r="I138" s="48"/>
    </row>
    <row r="139" spans="4:9">
      <c r="D139" s="47"/>
      <c r="E139" s="47"/>
      <c r="F139" s="47"/>
      <c r="G139" s="47"/>
      <c r="I139" s="48"/>
    </row>
    <row r="140" spans="4:9">
      <c r="D140" s="47"/>
      <c r="E140" s="47"/>
      <c r="F140" s="47"/>
      <c r="G140" s="47"/>
      <c r="I140" s="48"/>
    </row>
    <row r="141" spans="4:9">
      <c r="D141" s="49"/>
      <c r="E141" s="49"/>
      <c r="F141" s="49"/>
      <c r="G141" s="49"/>
      <c r="I141" s="48"/>
    </row>
    <row r="142" spans="4:9">
      <c r="D142" s="49"/>
      <c r="E142" s="49"/>
      <c r="F142" s="49"/>
      <c r="G142" s="49"/>
      <c r="I142" s="48"/>
    </row>
    <row r="143" spans="4:9">
      <c r="D143" s="49"/>
      <c r="E143" s="49"/>
      <c r="F143" s="49"/>
      <c r="G143" s="49"/>
      <c r="I143" s="48"/>
    </row>
    <row r="144" spans="4:9">
      <c r="D144" s="49"/>
      <c r="E144" s="49"/>
      <c r="F144" s="49"/>
      <c r="G144" s="49"/>
      <c r="I144" s="48"/>
    </row>
    <row r="145" spans="4:9">
      <c r="D145" s="49"/>
      <c r="E145" s="49"/>
      <c r="F145" s="49"/>
      <c r="G145" s="49"/>
      <c r="I145" s="48"/>
    </row>
    <row r="146" spans="4:9">
      <c r="D146" s="49"/>
      <c r="E146" s="49"/>
      <c r="F146" s="49"/>
      <c r="G146" s="49"/>
      <c r="I146" s="48"/>
    </row>
    <row r="147" spans="4:9">
      <c r="D147" s="49"/>
      <c r="E147" s="49"/>
      <c r="F147" s="49"/>
      <c r="G147" s="49"/>
      <c r="I147" s="48"/>
    </row>
    <row r="148" spans="4:9">
      <c r="D148" s="49"/>
      <c r="E148" s="49"/>
      <c r="F148" s="49"/>
      <c r="G148" s="49"/>
      <c r="I148" s="48"/>
    </row>
    <row r="149" spans="4:9">
      <c r="D149" s="49"/>
      <c r="E149" s="49"/>
      <c r="F149" s="49"/>
      <c r="G149" s="49"/>
      <c r="I149" s="48"/>
    </row>
    <row r="150" spans="4:9">
      <c r="D150" s="49"/>
      <c r="E150" s="49"/>
      <c r="F150" s="49"/>
      <c r="G150" s="49"/>
      <c r="I150" s="48"/>
    </row>
    <row r="151" spans="4:9">
      <c r="D151" s="49"/>
      <c r="E151" s="49"/>
      <c r="F151" s="49"/>
      <c r="G151" s="49"/>
      <c r="I151" s="48"/>
    </row>
    <row r="152" spans="4:9">
      <c r="D152" s="49"/>
      <c r="E152" s="49"/>
      <c r="F152" s="49"/>
      <c r="G152" s="49"/>
      <c r="I152" s="48"/>
    </row>
    <row r="153" spans="4:9">
      <c r="D153" s="49"/>
      <c r="E153" s="49"/>
      <c r="F153" s="49"/>
      <c r="G153" s="49"/>
      <c r="I153" s="48"/>
    </row>
    <row r="154" spans="4:9">
      <c r="D154" s="49"/>
      <c r="E154" s="49"/>
      <c r="F154" s="49"/>
      <c r="G154" s="49"/>
      <c r="I154" s="48"/>
    </row>
    <row r="155" spans="4:9">
      <c r="D155" s="49"/>
      <c r="E155" s="49"/>
      <c r="F155" s="49"/>
      <c r="G155" s="49"/>
      <c r="I155" s="48"/>
    </row>
    <row r="156" spans="4:9">
      <c r="D156" s="49"/>
      <c r="E156" s="49"/>
      <c r="F156" s="49"/>
      <c r="G156" s="49"/>
      <c r="I156" s="48"/>
    </row>
    <row r="157" spans="4:9">
      <c r="D157" s="49"/>
      <c r="E157" s="49"/>
      <c r="F157" s="49"/>
      <c r="G157" s="49"/>
      <c r="I157" s="48"/>
    </row>
    <row r="158" spans="4:9">
      <c r="D158" s="49"/>
      <c r="E158" s="49"/>
      <c r="F158" s="49"/>
      <c r="G158" s="49"/>
      <c r="I158" s="48"/>
    </row>
    <row r="159" spans="4:9">
      <c r="D159" s="49"/>
      <c r="E159" s="49"/>
      <c r="F159" s="49"/>
      <c r="G159" s="49"/>
      <c r="I159" s="48"/>
    </row>
    <row r="160" spans="4:9">
      <c r="D160" s="49"/>
      <c r="E160" s="49"/>
      <c r="F160" s="49"/>
      <c r="G160" s="49"/>
      <c r="I160" s="48"/>
    </row>
    <row r="161" spans="4:9">
      <c r="D161" s="49"/>
      <c r="E161" s="49"/>
      <c r="F161" s="49"/>
      <c r="G161" s="49"/>
      <c r="I161" s="48"/>
    </row>
    <row r="162" spans="4:9">
      <c r="D162" s="49"/>
      <c r="E162" s="49"/>
      <c r="F162" s="49"/>
      <c r="G162" s="49"/>
      <c r="I162" s="48"/>
    </row>
    <row r="163" spans="4:9">
      <c r="D163" s="49"/>
      <c r="E163" s="49"/>
      <c r="F163" s="49"/>
      <c r="G163" s="49"/>
      <c r="I163" s="48"/>
    </row>
    <row r="164" spans="4:9">
      <c r="D164" s="49"/>
      <c r="E164" s="49"/>
      <c r="F164" s="49"/>
      <c r="G164" s="49"/>
      <c r="I164" s="48"/>
    </row>
    <row r="165" spans="4:9">
      <c r="D165" s="49"/>
      <c r="E165" s="49"/>
      <c r="F165" s="49"/>
      <c r="G165" s="49"/>
      <c r="I165" s="48"/>
    </row>
    <row r="166" spans="4:9">
      <c r="D166" s="49"/>
      <c r="E166" s="49"/>
      <c r="F166" s="49"/>
      <c r="G166" s="49"/>
      <c r="I166" s="48"/>
    </row>
    <row r="167" spans="4:9">
      <c r="D167" s="49"/>
      <c r="E167" s="49"/>
      <c r="F167" s="49"/>
      <c r="G167" s="49"/>
    </row>
    <row r="168" spans="4:9">
      <c r="D168" s="49"/>
      <c r="E168" s="49"/>
      <c r="F168" s="49"/>
      <c r="G168" s="49"/>
    </row>
    <row r="169" spans="4:9">
      <c r="D169" s="49"/>
      <c r="E169" s="49"/>
      <c r="F169" s="49"/>
      <c r="G169" s="49"/>
    </row>
    <row r="170" spans="4:9">
      <c r="D170" s="49"/>
      <c r="E170" s="49"/>
      <c r="F170" s="49"/>
      <c r="G170" s="49"/>
    </row>
    <row r="171" spans="4:9">
      <c r="D171" s="49"/>
      <c r="E171" s="49"/>
      <c r="F171" s="49"/>
      <c r="G171" s="49"/>
    </row>
    <row r="172" spans="4:9">
      <c r="D172" s="49"/>
      <c r="E172" s="49"/>
      <c r="F172" s="49"/>
      <c r="G172" s="49"/>
    </row>
    <row r="173" spans="4:9">
      <c r="D173" s="49"/>
      <c r="E173" s="49"/>
      <c r="F173" s="49"/>
      <c r="G173" s="49"/>
    </row>
    <row r="174" spans="4:9">
      <c r="D174" s="49"/>
      <c r="E174" s="49"/>
      <c r="F174" s="49"/>
      <c r="G174" s="49"/>
    </row>
    <row r="175" spans="4:9">
      <c r="D175" s="49"/>
      <c r="E175" s="49"/>
      <c r="F175" s="49"/>
      <c r="G175" s="49"/>
    </row>
  </sheetData>
  <mergeCells count="2">
    <mergeCell ref="A1:I1"/>
    <mergeCell ref="A2:I2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76" firstPageNumber="552" fitToWidth="0" fitToHeight="0" orientation="landscape" r:id="rId1"/>
  <headerFooter alignWithMargins="0"/>
  <rowBreaks count="2" manualBreakCount="2">
    <brk id="31" max="16383" man="1"/>
    <brk id="7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4945-E22D-4E43-95EE-3C3182F82B95}">
  <sheetPr codeName="Sheet10"/>
  <dimension ref="A1:K149"/>
  <sheetViews>
    <sheetView showGridLine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75"/>
  <cols>
    <col min="1" max="1" width="4.28515625" style="76" customWidth="1"/>
    <col min="2" max="2" width="5.28515625" style="76" customWidth="1"/>
    <col min="3" max="3" width="51.5703125" style="76" customWidth="1"/>
    <col min="4" max="7" width="16.85546875" style="76" customWidth="1"/>
    <col min="8" max="9" width="9.5703125" style="76" customWidth="1"/>
    <col min="10" max="10" width="10.5703125" style="76" customWidth="1"/>
    <col min="11" max="11" width="11.28515625" style="76" bestFit="1" customWidth="1"/>
    <col min="12" max="257" width="9.140625" style="76"/>
    <col min="258" max="258" width="4.28515625" style="76" customWidth="1"/>
    <col min="259" max="259" width="5.28515625" style="76" customWidth="1"/>
    <col min="260" max="260" width="44.85546875" style="76" customWidth="1"/>
    <col min="261" max="261" width="13.7109375" style="76" customWidth="1"/>
    <col min="262" max="262" width="13.140625" style="76" customWidth="1"/>
    <col min="263" max="263" width="13.7109375" style="76" customWidth="1"/>
    <col min="264" max="265" width="9.5703125" style="76" customWidth="1"/>
    <col min="266" max="267" width="0" style="76" hidden="1" customWidth="1"/>
    <col min="268" max="513" width="9.140625" style="76"/>
    <col min="514" max="514" width="4.28515625" style="76" customWidth="1"/>
    <col min="515" max="515" width="5.28515625" style="76" customWidth="1"/>
    <col min="516" max="516" width="44.85546875" style="76" customWidth="1"/>
    <col min="517" max="517" width="13.7109375" style="76" customWidth="1"/>
    <col min="518" max="518" width="13.140625" style="76" customWidth="1"/>
    <col min="519" max="519" width="13.7109375" style="76" customWidth="1"/>
    <col min="520" max="521" width="9.5703125" style="76" customWidth="1"/>
    <col min="522" max="523" width="0" style="76" hidden="1" customWidth="1"/>
    <col min="524" max="769" width="9.140625" style="76"/>
    <col min="770" max="770" width="4.28515625" style="76" customWidth="1"/>
    <col min="771" max="771" width="5.28515625" style="76" customWidth="1"/>
    <col min="772" max="772" width="44.85546875" style="76" customWidth="1"/>
    <col min="773" max="773" width="13.7109375" style="76" customWidth="1"/>
    <col min="774" max="774" width="13.140625" style="76" customWidth="1"/>
    <col min="775" max="775" width="13.7109375" style="76" customWidth="1"/>
    <col min="776" max="777" width="9.5703125" style="76" customWidth="1"/>
    <col min="778" max="779" width="0" style="76" hidden="1" customWidth="1"/>
    <col min="780" max="1025" width="9.140625" style="76"/>
    <col min="1026" max="1026" width="4.28515625" style="76" customWidth="1"/>
    <col min="1027" max="1027" width="5.28515625" style="76" customWidth="1"/>
    <col min="1028" max="1028" width="44.85546875" style="76" customWidth="1"/>
    <col min="1029" max="1029" width="13.7109375" style="76" customWidth="1"/>
    <col min="1030" max="1030" width="13.140625" style="76" customWidth="1"/>
    <col min="1031" max="1031" width="13.7109375" style="76" customWidth="1"/>
    <col min="1032" max="1033" width="9.5703125" style="76" customWidth="1"/>
    <col min="1034" max="1035" width="0" style="76" hidden="1" customWidth="1"/>
    <col min="1036" max="1281" width="9.140625" style="76"/>
    <col min="1282" max="1282" width="4.28515625" style="76" customWidth="1"/>
    <col min="1283" max="1283" width="5.28515625" style="76" customWidth="1"/>
    <col min="1284" max="1284" width="44.85546875" style="76" customWidth="1"/>
    <col min="1285" max="1285" width="13.7109375" style="76" customWidth="1"/>
    <col min="1286" max="1286" width="13.140625" style="76" customWidth="1"/>
    <col min="1287" max="1287" width="13.7109375" style="76" customWidth="1"/>
    <col min="1288" max="1289" width="9.5703125" style="76" customWidth="1"/>
    <col min="1290" max="1291" width="0" style="76" hidden="1" customWidth="1"/>
    <col min="1292" max="1537" width="9.140625" style="76"/>
    <col min="1538" max="1538" width="4.28515625" style="76" customWidth="1"/>
    <col min="1539" max="1539" width="5.28515625" style="76" customWidth="1"/>
    <col min="1540" max="1540" width="44.85546875" style="76" customWidth="1"/>
    <col min="1541" max="1541" width="13.7109375" style="76" customWidth="1"/>
    <col min="1542" max="1542" width="13.140625" style="76" customWidth="1"/>
    <col min="1543" max="1543" width="13.7109375" style="76" customWidth="1"/>
    <col min="1544" max="1545" width="9.5703125" style="76" customWidth="1"/>
    <col min="1546" max="1547" width="0" style="76" hidden="1" customWidth="1"/>
    <col min="1548" max="1793" width="9.140625" style="76"/>
    <col min="1794" max="1794" width="4.28515625" style="76" customWidth="1"/>
    <col min="1795" max="1795" width="5.28515625" style="76" customWidth="1"/>
    <col min="1796" max="1796" width="44.85546875" style="76" customWidth="1"/>
    <col min="1797" max="1797" width="13.7109375" style="76" customWidth="1"/>
    <col min="1798" max="1798" width="13.140625" style="76" customWidth="1"/>
    <col min="1799" max="1799" width="13.7109375" style="76" customWidth="1"/>
    <col min="1800" max="1801" width="9.5703125" style="76" customWidth="1"/>
    <col min="1802" max="1803" width="0" style="76" hidden="1" customWidth="1"/>
    <col min="1804" max="2049" width="9.140625" style="76"/>
    <col min="2050" max="2050" width="4.28515625" style="76" customWidth="1"/>
    <col min="2051" max="2051" width="5.28515625" style="76" customWidth="1"/>
    <col min="2052" max="2052" width="44.85546875" style="76" customWidth="1"/>
    <col min="2053" max="2053" width="13.7109375" style="76" customWidth="1"/>
    <col min="2054" max="2054" width="13.140625" style="76" customWidth="1"/>
    <col min="2055" max="2055" width="13.7109375" style="76" customWidth="1"/>
    <col min="2056" max="2057" width="9.5703125" style="76" customWidth="1"/>
    <col min="2058" max="2059" width="0" style="76" hidden="1" customWidth="1"/>
    <col min="2060" max="2305" width="9.140625" style="76"/>
    <col min="2306" max="2306" width="4.28515625" style="76" customWidth="1"/>
    <col min="2307" max="2307" width="5.28515625" style="76" customWidth="1"/>
    <col min="2308" max="2308" width="44.85546875" style="76" customWidth="1"/>
    <col min="2309" max="2309" width="13.7109375" style="76" customWidth="1"/>
    <col min="2310" max="2310" width="13.140625" style="76" customWidth="1"/>
    <col min="2311" max="2311" width="13.7109375" style="76" customWidth="1"/>
    <col min="2312" max="2313" width="9.5703125" style="76" customWidth="1"/>
    <col min="2314" max="2315" width="0" style="76" hidden="1" customWidth="1"/>
    <col min="2316" max="2561" width="9.140625" style="76"/>
    <col min="2562" max="2562" width="4.28515625" style="76" customWidth="1"/>
    <col min="2563" max="2563" width="5.28515625" style="76" customWidth="1"/>
    <col min="2564" max="2564" width="44.85546875" style="76" customWidth="1"/>
    <col min="2565" max="2565" width="13.7109375" style="76" customWidth="1"/>
    <col min="2566" max="2566" width="13.140625" style="76" customWidth="1"/>
    <col min="2567" max="2567" width="13.7109375" style="76" customWidth="1"/>
    <col min="2568" max="2569" width="9.5703125" style="76" customWidth="1"/>
    <col min="2570" max="2571" width="0" style="76" hidden="1" customWidth="1"/>
    <col min="2572" max="2817" width="9.140625" style="76"/>
    <col min="2818" max="2818" width="4.28515625" style="76" customWidth="1"/>
    <col min="2819" max="2819" width="5.28515625" style="76" customWidth="1"/>
    <col min="2820" max="2820" width="44.85546875" style="76" customWidth="1"/>
    <col min="2821" max="2821" width="13.7109375" style="76" customWidth="1"/>
    <col min="2822" max="2822" width="13.140625" style="76" customWidth="1"/>
    <col min="2823" max="2823" width="13.7109375" style="76" customWidth="1"/>
    <col min="2824" max="2825" width="9.5703125" style="76" customWidth="1"/>
    <col min="2826" max="2827" width="0" style="76" hidden="1" customWidth="1"/>
    <col min="2828" max="3073" width="9.140625" style="76"/>
    <col min="3074" max="3074" width="4.28515625" style="76" customWidth="1"/>
    <col min="3075" max="3075" width="5.28515625" style="76" customWidth="1"/>
    <col min="3076" max="3076" width="44.85546875" style="76" customWidth="1"/>
    <col min="3077" max="3077" width="13.7109375" style="76" customWidth="1"/>
    <col min="3078" max="3078" width="13.140625" style="76" customWidth="1"/>
    <col min="3079" max="3079" width="13.7109375" style="76" customWidth="1"/>
    <col min="3080" max="3081" width="9.5703125" style="76" customWidth="1"/>
    <col min="3082" max="3083" width="0" style="76" hidden="1" customWidth="1"/>
    <col min="3084" max="3329" width="9.140625" style="76"/>
    <col min="3330" max="3330" width="4.28515625" style="76" customWidth="1"/>
    <col min="3331" max="3331" width="5.28515625" style="76" customWidth="1"/>
    <col min="3332" max="3332" width="44.85546875" style="76" customWidth="1"/>
    <col min="3333" max="3333" width="13.7109375" style="76" customWidth="1"/>
    <col min="3334" max="3334" width="13.140625" style="76" customWidth="1"/>
    <col min="3335" max="3335" width="13.7109375" style="76" customWidth="1"/>
    <col min="3336" max="3337" width="9.5703125" style="76" customWidth="1"/>
    <col min="3338" max="3339" width="0" style="76" hidden="1" customWidth="1"/>
    <col min="3340" max="3585" width="9.140625" style="76"/>
    <col min="3586" max="3586" width="4.28515625" style="76" customWidth="1"/>
    <col min="3587" max="3587" width="5.28515625" style="76" customWidth="1"/>
    <col min="3588" max="3588" width="44.85546875" style="76" customWidth="1"/>
    <col min="3589" max="3589" width="13.7109375" style="76" customWidth="1"/>
    <col min="3590" max="3590" width="13.140625" style="76" customWidth="1"/>
    <col min="3591" max="3591" width="13.7109375" style="76" customWidth="1"/>
    <col min="3592" max="3593" width="9.5703125" style="76" customWidth="1"/>
    <col min="3594" max="3595" width="0" style="76" hidden="1" customWidth="1"/>
    <col min="3596" max="3841" width="9.140625" style="76"/>
    <col min="3842" max="3842" width="4.28515625" style="76" customWidth="1"/>
    <col min="3843" max="3843" width="5.28515625" style="76" customWidth="1"/>
    <col min="3844" max="3844" width="44.85546875" style="76" customWidth="1"/>
    <col min="3845" max="3845" width="13.7109375" style="76" customWidth="1"/>
    <col min="3846" max="3846" width="13.140625" style="76" customWidth="1"/>
    <col min="3847" max="3847" width="13.7109375" style="76" customWidth="1"/>
    <col min="3848" max="3849" width="9.5703125" style="76" customWidth="1"/>
    <col min="3850" max="3851" width="0" style="76" hidden="1" customWidth="1"/>
    <col min="3852" max="4097" width="9.140625" style="76"/>
    <col min="4098" max="4098" width="4.28515625" style="76" customWidth="1"/>
    <col min="4099" max="4099" width="5.28515625" style="76" customWidth="1"/>
    <col min="4100" max="4100" width="44.85546875" style="76" customWidth="1"/>
    <col min="4101" max="4101" width="13.7109375" style="76" customWidth="1"/>
    <col min="4102" max="4102" width="13.140625" style="76" customWidth="1"/>
    <col min="4103" max="4103" width="13.7109375" style="76" customWidth="1"/>
    <col min="4104" max="4105" width="9.5703125" style="76" customWidth="1"/>
    <col min="4106" max="4107" width="0" style="76" hidden="1" customWidth="1"/>
    <col min="4108" max="4353" width="9.140625" style="76"/>
    <col min="4354" max="4354" width="4.28515625" style="76" customWidth="1"/>
    <col min="4355" max="4355" width="5.28515625" style="76" customWidth="1"/>
    <col min="4356" max="4356" width="44.85546875" style="76" customWidth="1"/>
    <col min="4357" max="4357" width="13.7109375" style="76" customWidth="1"/>
    <col min="4358" max="4358" width="13.140625" style="76" customWidth="1"/>
    <col min="4359" max="4359" width="13.7109375" style="76" customWidth="1"/>
    <col min="4360" max="4361" width="9.5703125" style="76" customWidth="1"/>
    <col min="4362" max="4363" width="0" style="76" hidden="1" customWidth="1"/>
    <col min="4364" max="4609" width="9.140625" style="76"/>
    <col min="4610" max="4610" width="4.28515625" style="76" customWidth="1"/>
    <col min="4611" max="4611" width="5.28515625" style="76" customWidth="1"/>
    <col min="4612" max="4612" width="44.85546875" style="76" customWidth="1"/>
    <col min="4613" max="4613" width="13.7109375" style="76" customWidth="1"/>
    <col min="4614" max="4614" width="13.140625" style="76" customWidth="1"/>
    <col min="4615" max="4615" width="13.7109375" style="76" customWidth="1"/>
    <col min="4616" max="4617" width="9.5703125" style="76" customWidth="1"/>
    <col min="4618" max="4619" width="0" style="76" hidden="1" customWidth="1"/>
    <col min="4620" max="4865" width="9.140625" style="76"/>
    <col min="4866" max="4866" width="4.28515625" style="76" customWidth="1"/>
    <col min="4867" max="4867" width="5.28515625" style="76" customWidth="1"/>
    <col min="4868" max="4868" width="44.85546875" style="76" customWidth="1"/>
    <col min="4869" max="4869" width="13.7109375" style="76" customWidth="1"/>
    <col min="4870" max="4870" width="13.140625" style="76" customWidth="1"/>
    <col min="4871" max="4871" width="13.7109375" style="76" customWidth="1"/>
    <col min="4872" max="4873" width="9.5703125" style="76" customWidth="1"/>
    <col min="4874" max="4875" width="0" style="76" hidden="1" customWidth="1"/>
    <col min="4876" max="5121" width="9.140625" style="76"/>
    <col min="5122" max="5122" width="4.28515625" style="76" customWidth="1"/>
    <col min="5123" max="5123" width="5.28515625" style="76" customWidth="1"/>
    <col min="5124" max="5124" width="44.85546875" style="76" customWidth="1"/>
    <col min="5125" max="5125" width="13.7109375" style="76" customWidth="1"/>
    <col min="5126" max="5126" width="13.140625" style="76" customWidth="1"/>
    <col min="5127" max="5127" width="13.7109375" style="76" customWidth="1"/>
    <col min="5128" max="5129" width="9.5703125" style="76" customWidth="1"/>
    <col min="5130" max="5131" width="0" style="76" hidden="1" customWidth="1"/>
    <col min="5132" max="5377" width="9.140625" style="76"/>
    <col min="5378" max="5378" width="4.28515625" style="76" customWidth="1"/>
    <col min="5379" max="5379" width="5.28515625" style="76" customWidth="1"/>
    <col min="5380" max="5380" width="44.85546875" style="76" customWidth="1"/>
    <col min="5381" max="5381" width="13.7109375" style="76" customWidth="1"/>
    <col min="5382" max="5382" width="13.140625" style="76" customWidth="1"/>
    <col min="5383" max="5383" width="13.7109375" style="76" customWidth="1"/>
    <col min="5384" max="5385" width="9.5703125" style="76" customWidth="1"/>
    <col min="5386" max="5387" width="0" style="76" hidden="1" customWidth="1"/>
    <col min="5388" max="5633" width="9.140625" style="76"/>
    <col min="5634" max="5634" width="4.28515625" style="76" customWidth="1"/>
    <col min="5635" max="5635" width="5.28515625" style="76" customWidth="1"/>
    <col min="5636" max="5636" width="44.85546875" style="76" customWidth="1"/>
    <col min="5637" max="5637" width="13.7109375" style="76" customWidth="1"/>
    <col min="5638" max="5638" width="13.140625" style="76" customWidth="1"/>
    <col min="5639" max="5639" width="13.7109375" style="76" customWidth="1"/>
    <col min="5640" max="5641" width="9.5703125" style="76" customWidth="1"/>
    <col min="5642" max="5643" width="0" style="76" hidden="1" customWidth="1"/>
    <col min="5644" max="5889" width="9.140625" style="76"/>
    <col min="5890" max="5890" width="4.28515625" style="76" customWidth="1"/>
    <col min="5891" max="5891" width="5.28515625" style="76" customWidth="1"/>
    <col min="5892" max="5892" width="44.85546875" style="76" customWidth="1"/>
    <col min="5893" max="5893" width="13.7109375" style="76" customWidth="1"/>
    <col min="5894" max="5894" width="13.140625" style="76" customWidth="1"/>
    <col min="5895" max="5895" width="13.7109375" style="76" customWidth="1"/>
    <col min="5896" max="5897" width="9.5703125" style="76" customWidth="1"/>
    <col min="5898" max="5899" width="0" style="76" hidden="1" customWidth="1"/>
    <col min="5900" max="6145" width="9.140625" style="76"/>
    <col min="6146" max="6146" width="4.28515625" style="76" customWidth="1"/>
    <col min="6147" max="6147" width="5.28515625" style="76" customWidth="1"/>
    <col min="6148" max="6148" width="44.85546875" style="76" customWidth="1"/>
    <col min="6149" max="6149" width="13.7109375" style="76" customWidth="1"/>
    <col min="6150" max="6150" width="13.140625" style="76" customWidth="1"/>
    <col min="6151" max="6151" width="13.7109375" style="76" customWidth="1"/>
    <col min="6152" max="6153" width="9.5703125" style="76" customWidth="1"/>
    <col min="6154" max="6155" width="0" style="76" hidden="1" customWidth="1"/>
    <col min="6156" max="6401" width="9.140625" style="76"/>
    <col min="6402" max="6402" width="4.28515625" style="76" customWidth="1"/>
    <col min="6403" max="6403" width="5.28515625" style="76" customWidth="1"/>
    <col min="6404" max="6404" width="44.85546875" style="76" customWidth="1"/>
    <col min="6405" max="6405" width="13.7109375" style="76" customWidth="1"/>
    <col min="6406" max="6406" width="13.140625" style="76" customWidth="1"/>
    <col min="6407" max="6407" width="13.7109375" style="76" customWidth="1"/>
    <col min="6408" max="6409" width="9.5703125" style="76" customWidth="1"/>
    <col min="6410" max="6411" width="0" style="76" hidden="1" customWidth="1"/>
    <col min="6412" max="6657" width="9.140625" style="76"/>
    <col min="6658" max="6658" width="4.28515625" style="76" customWidth="1"/>
    <col min="6659" max="6659" width="5.28515625" style="76" customWidth="1"/>
    <col min="6660" max="6660" width="44.85546875" style="76" customWidth="1"/>
    <col min="6661" max="6661" width="13.7109375" style="76" customWidth="1"/>
    <col min="6662" max="6662" width="13.140625" style="76" customWidth="1"/>
    <col min="6663" max="6663" width="13.7109375" style="76" customWidth="1"/>
    <col min="6664" max="6665" width="9.5703125" style="76" customWidth="1"/>
    <col min="6666" max="6667" width="0" style="76" hidden="1" customWidth="1"/>
    <col min="6668" max="6913" width="9.140625" style="76"/>
    <col min="6914" max="6914" width="4.28515625" style="76" customWidth="1"/>
    <col min="6915" max="6915" width="5.28515625" style="76" customWidth="1"/>
    <col min="6916" max="6916" width="44.85546875" style="76" customWidth="1"/>
    <col min="6917" max="6917" width="13.7109375" style="76" customWidth="1"/>
    <col min="6918" max="6918" width="13.140625" style="76" customWidth="1"/>
    <col min="6919" max="6919" width="13.7109375" style="76" customWidth="1"/>
    <col min="6920" max="6921" width="9.5703125" style="76" customWidth="1"/>
    <col min="6922" max="6923" width="0" style="76" hidden="1" customWidth="1"/>
    <col min="6924" max="7169" width="9.140625" style="76"/>
    <col min="7170" max="7170" width="4.28515625" style="76" customWidth="1"/>
    <col min="7171" max="7171" width="5.28515625" style="76" customWidth="1"/>
    <col min="7172" max="7172" width="44.85546875" style="76" customWidth="1"/>
    <col min="7173" max="7173" width="13.7109375" style="76" customWidth="1"/>
    <col min="7174" max="7174" width="13.140625" style="76" customWidth="1"/>
    <col min="7175" max="7175" width="13.7109375" style="76" customWidth="1"/>
    <col min="7176" max="7177" width="9.5703125" style="76" customWidth="1"/>
    <col min="7178" max="7179" width="0" style="76" hidden="1" customWidth="1"/>
    <col min="7180" max="7425" width="9.140625" style="76"/>
    <col min="7426" max="7426" width="4.28515625" style="76" customWidth="1"/>
    <col min="7427" max="7427" width="5.28515625" style="76" customWidth="1"/>
    <col min="7428" max="7428" width="44.85546875" style="76" customWidth="1"/>
    <col min="7429" max="7429" width="13.7109375" style="76" customWidth="1"/>
    <col min="7430" max="7430" width="13.140625" style="76" customWidth="1"/>
    <col min="7431" max="7431" width="13.7109375" style="76" customWidth="1"/>
    <col min="7432" max="7433" width="9.5703125" style="76" customWidth="1"/>
    <col min="7434" max="7435" width="0" style="76" hidden="1" customWidth="1"/>
    <col min="7436" max="7681" width="9.140625" style="76"/>
    <col min="7682" max="7682" width="4.28515625" style="76" customWidth="1"/>
    <col min="7683" max="7683" width="5.28515625" style="76" customWidth="1"/>
    <col min="7684" max="7684" width="44.85546875" style="76" customWidth="1"/>
    <col min="7685" max="7685" width="13.7109375" style="76" customWidth="1"/>
    <col min="7686" max="7686" width="13.140625" style="76" customWidth="1"/>
    <col min="7687" max="7687" width="13.7109375" style="76" customWidth="1"/>
    <col min="7688" max="7689" width="9.5703125" style="76" customWidth="1"/>
    <col min="7690" max="7691" width="0" style="76" hidden="1" customWidth="1"/>
    <col min="7692" max="7937" width="9.140625" style="76"/>
    <col min="7938" max="7938" width="4.28515625" style="76" customWidth="1"/>
    <col min="7939" max="7939" width="5.28515625" style="76" customWidth="1"/>
    <col min="7940" max="7940" width="44.85546875" style="76" customWidth="1"/>
    <col min="7941" max="7941" width="13.7109375" style="76" customWidth="1"/>
    <col min="7942" max="7942" width="13.140625" style="76" customWidth="1"/>
    <col min="7943" max="7943" width="13.7109375" style="76" customWidth="1"/>
    <col min="7944" max="7945" width="9.5703125" style="76" customWidth="1"/>
    <col min="7946" max="7947" width="0" style="76" hidden="1" customWidth="1"/>
    <col min="7948" max="8193" width="9.140625" style="76"/>
    <col min="8194" max="8194" width="4.28515625" style="76" customWidth="1"/>
    <col min="8195" max="8195" width="5.28515625" style="76" customWidth="1"/>
    <col min="8196" max="8196" width="44.85546875" style="76" customWidth="1"/>
    <col min="8197" max="8197" width="13.7109375" style="76" customWidth="1"/>
    <col min="8198" max="8198" width="13.140625" style="76" customWidth="1"/>
    <col min="8199" max="8199" width="13.7109375" style="76" customWidth="1"/>
    <col min="8200" max="8201" width="9.5703125" style="76" customWidth="1"/>
    <col min="8202" max="8203" width="0" style="76" hidden="1" customWidth="1"/>
    <col min="8204" max="8449" width="9.140625" style="76"/>
    <col min="8450" max="8450" width="4.28515625" style="76" customWidth="1"/>
    <col min="8451" max="8451" width="5.28515625" style="76" customWidth="1"/>
    <col min="8452" max="8452" width="44.85546875" style="76" customWidth="1"/>
    <col min="8453" max="8453" width="13.7109375" style="76" customWidth="1"/>
    <col min="8454" max="8454" width="13.140625" style="76" customWidth="1"/>
    <col min="8455" max="8455" width="13.7109375" style="76" customWidth="1"/>
    <col min="8456" max="8457" width="9.5703125" style="76" customWidth="1"/>
    <col min="8458" max="8459" width="0" style="76" hidden="1" customWidth="1"/>
    <col min="8460" max="8705" width="9.140625" style="76"/>
    <col min="8706" max="8706" width="4.28515625" style="76" customWidth="1"/>
    <col min="8707" max="8707" width="5.28515625" style="76" customWidth="1"/>
    <col min="8708" max="8708" width="44.85546875" style="76" customWidth="1"/>
    <col min="8709" max="8709" width="13.7109375" style="76" customWidth="1"/>
    <col min="8710" max="8710" width="13.140625" style="76" customWidth="1"/>
    <col min="8711" max="8711" width="13.7109375" style="76" customWidth="1"/>
    <col min="8712" max="8713" width="9.5703125" style="76" customWidth="1"/>
    <col min="8714" max="8715" width="0" style="76" hidden="1" customWidth="1"/>
    <col min="8716" max="8961" width="9.140625" style="76"/>
    <col min="8962" max="8962" width="4.28515625" style="76" customWidth="1"/>
    <col min="8963" max="8963" width="5.28515625" style="76" customWidth="1"/>
    <col min="8964" max="8964" width="44.85546875" style="76" customWidth="1"/>
    <col min="8965" max="8965" width="13.7109375" style="76" customWidth="1"/>
    <col min="8966" max="8966" width="13.140625" style="76" customWidth="1"/>
    <col min="8967" max="8967" width="13.7109375" style="76" customWidth="1"/>
    <col min="8968" max="8969" width="9.5703125" style="76" customWidth="1"/>
    <col min="8970" max="8971" width="0" style="76" hidden="1" customWidth="1"/>
    <col min="8972" max="9217" width="9.140625" style="76"/>
    <col min="9218" max="9218" width="4.28515625" style="76" customWidth="1"/>
    <col min="9219" max="9219" width="5.28515625" style="76" customWidth="1"/>
    <col min="9220" max="9220" width="44.85546875" style="76" customWidth="1"/>
    <col min="9221" max="9221" width="13.7109375" style="76" customWidth="1"/>
    <col min="9222" max="9222" width="13.140625" style="76" customWidth="1"/>
    <col min="9223" max="9223" width="13.7109375" style="76" customWidth="1"/>
    <col min="9224" max="9225" width="9.5703125" style="76" customWidth="1"/>
    <col min="9226" max="9227" width="0" style="76" hidden="1" customWidth="1"/>
    <col min="9228" max="9473" width="9.140625" style="76"/>
    <col min="9474" max="9474" width="4.28515625" style="76" customWidth="1"/>
    <col min="9475" max="9475" width="5.28515625" style="76" customWidth="1"/>
    <col min="9476" max="9476" width="44.85546875" style="76" customWidth="1"/>
    <col min="9477" max="9477" width="13.7109375" style="76" customWidth="1"/>
    <col min="9478" max="9478" width="13.140625" style="76" customWidth="1"/>
    <col min="9479" max="9479" width="13.7109375" style="76" customWidth="1"/>
    <col min="9480" max="9481" width="9.5703125" style="76" customWidth="1"/>
    <col min="9482" max="9483" width="0" style="76" hidden="1" customWidth="1"/>
    <col min="9484" max="9729" width="9.140625" style="76"/>
    <col min="9730" max="9730" width="4.28515625" style="76" customWidth="1"/>
    <col min="9731" max="9731" width="5.28515625" style="76" customWidth="1"/>
    <col min="9732" max="9732" width="44.85546875" style="76" customWidth="1"/>
    <col min="9733" max="9733" width="13.7109375" style="76" customWidth="1"/>
    <col min="9734" max="9734" width="13.140625" style="76" customWidth="1"/>
    <col min="9735" max="9735" width="13.7109375" style="76" customWidth="1"/>
    <col min="9736" max="9737" width="9.5703125" style="76" customWidth="1"/>
    <col min="9738" max="9739" width="0" style="76" hidden="1" customWidth="1"/>
    <col min="9740" max="9985" width="9.140625" style="76"/>
    <col min="9986" max="9986" width="4.28515625" style="76" customWidth="1"/>
    <col min="9987" max="9987" width="5.28515625" style="76" customWidth="1"/>
    <col min="9988" max="9988" width="44.85546875" style="76" customWidth="1"/>
    <col min="9989" max="9989" width="13.7109375" style="76" customWidth="1"/>
    <col min="9990" max="9990" width="13.140625" style="76" customWidth="1"/>
    <col min="9991" max="9991" width="13.7109375" style="76" customWidth="1"/>
    <col min="9992" max="9993" width="9.5703125" style="76" customWidth="1"/>
    <col min="9994" max="9995" width="0" style="76" hidden="1" customWidth="1"/>
    <col min="9996" max="10241" width="9.140625" style="76"/>
    <col min="10242" max="10242" width="4.28515625" style="76" customWidth="1"/>
    <col min="10243" max="10243" width="5.28515625" style="76" customWidth="1"/>
    <col min="10244" max="10244" width="44.85546875" style="76" customWidth="1"/>
    <col min="10245" max="10245" width="13.7109375" style="76" customWidth="1"/>
    <col min="10246" max="10246" width="13.140625" style="76" customWidth="1"/>
    <col min="10247" max="10247" width="13.7109375" style="76" customWidth="1"/>
    <col min="10248" max="10249" width="9.5703125" style="76" customWidth="1"/>
    <col min="10250" max="10251" width="0" style="76" hidden="1" customWidth="1"/>
    <col min="10252" max="10497" width="9.140625" style="76"/>
    <col min="10498" max="10498" width="4.28515625" style="76" customWidth="1"/>
    <col min="10499" max="10499" width="5.28515625" style="76" customWidth="1"/>
    <col min="10500" max="10500" width="44.85546875" style="76" customWidth="1"/>
    <col min="10501" max="10501" width="13.7109375" style="76" customWidth="1"/>
    <col min="10502" max="10502" width="13.140625" style="76" customWidth="1"/>
    <col min="10503" max="10503" width="13.7109375" style="76" customWidth="1"/>
    <col min="10504" max="10505" width="9.5703125" style="76" customWidth="1"/>
    <col min="10506" max="10507" width="0" style="76" hidden="1" customWidth="1"/>
    <col min="10508" max="10753" width="9.140625" style="76"/>
    <col min="10754" max="10754" width="4.28515625" style="76" customWidth="1"/>
    <col min="10755" max="10755" width="5.28515625" style="76" customWidth="1"/>
    <col min="10756" max="10756" width="44.85546875" style="76" customWidth="1"/>
    <col min="10757" max="10757" width="13.7109375" style="76" customWidth="1"/>
    <col min="10758" max="10758" width="13.140625" style="76" customWidth="1"/>
    <col min="10759" max="10759" width="13.7109375" style="76" customWidth="1"/>
    <col min="10760" max="10761" width="9.5703125" style="76" customWidth="1"/>
    <col min="10762" max="10763" width="0" style="76" hidden="1" customWidth="1"/>
    <col min="10764" max="11009" width="9.140625" style="76"/>
    <col min="11010" max="11010" width="4.28515625" style="76" customWidth="1"/>
    <col min="11011" max="11011" width="5.28515625" style="76" customWidth="1"/>
    <col min="11012" max="11012" width="44.85546875" style="76" customWidth="1"/>
    <col min="11013" max="11013" width="13.7109375" style="76" customWidth="1"/>
    <col min="11014" max="11014" width="13.140625" style="76" customWidth="1"/>
    <col min="11015" max="11015" width="13.7109375" style="76" customWidth="1"/>
    <col min="11016" max="11017" width="9.5703125" style="76" customWidth="1"/>
    <col min="11018" max="11019" width="0" style="76" hidden="1" customWidth="1"/>
    <col min="11020" max="11265" width="9.140625" style="76"/>
    <col min="11266" max="11266" width="4.28515625" style="76" customWidth="1"/>
    <col min="11267" max="11267" width="5.28515625" style="76" customWidth="1"/>
    <col min="11268" max="11268" width="44.85546875" style="76" customWidth="1"/>
    <col min="11269" max="11269" width="13.7109375" style="76" customWidth="1"/>
    <col min="11270" max="11270" width="13.140625" style="76" customWidth="1"/>
    <col min="11271" max="11271" width="13.7109375" style="76" customWidth="1"/>
    <col min="11272" max="11273" width="9.5703125" style="76" customWidth="1"/>
    <col min="11274" max="11275" width="0" style="76" hidden="1" customWidth="1"/>
    <col min="11276" max="11521" width="9.140625" style="76"/>
    <col min="11522" max="11522" width="4.28515625" style="76" customWidth="1"/>
    <col min="11523" max="11523" width="5.28515625" style="76" customWidth="1"/>
    <col min="11524" max="11524" width="44.85546875" style="76" customWidth="1"/>
    <col min="11525" max="11525" width="13.7109375" style="76" customWidth="1"/>
    <col min="11526" max="11526" width="13.140625" style="76" customWidth="1"/>
    <col min="11527" max="11527" width="13.7109375" style="76" customWidth="1"/>
    <col min="11528" max="11529" width="9.5703125" style="76" customWidth="1"/>
    <col min="11530" max="11531" width="0" style="76" hidden="1" customWidth="1"/>
    <col min="11532" max="11777" width="9.140625" style="76"/>
    <col min="11778" max="11778" width="4.28515625" style="76" customWidth="1"/>
    <col min="11779" max="11779" width="5.28515625" style="76" customWidth="1"/>
    <col min="11780" max="11780" width="44.85546875" style="76" customWidth="1"/>
    <col min="11781" max="11781" width="13.7109375" style="76" customWidth="1"/>
    <col min="11782" max="11782" width="13.140625" style="76" customWidth="1"/>
    <col min="11783" max="11783" width="13.7109375" style="76" customWidth="1"/>
    <col min="11784" max="11785" width="9.5703125" style="76" customWidth="1"/>
    <col min="11786" max="11787" width="0" style="76" hidden="1" customWidth="1"/>
    <col min="11788" max="12033" width="9.140625" style="76"/>
    <col min="12034" max="12034" width="4.28515625" style="76" customWidth="1"/>
    <col min="12035" max="12035" width="5.28515625" style="76" customWidth="1"/>
    <col min="12036" max="12036" width="44.85546875" style="76" customWidth="1"/>
    <col min="12037" max="12037" width="13.7109375" style="76" customWidth="1"/>
    <col min="12038" max="12038" width="13.140625" style="76" customWidth="1"/>
    <col min="12039" max="12039" width="13.7109375" style="76" customWidth="1"/>
    <col min="12040" max="12041" width="9.5703125" style="76" customWidth="1"/>
    <col min="12042" max="12043" width="0" style="76" hidden="1" customWidth="1"/>
    <col min="12044" max="12289" width="9.140625" style="76"/>
    <col min="12290" max="12290" width="4.28515625" style="76" customWidth="1"/>
    <col min="12291" max="12291" width="5.28515625" style="76" customWidth="1"/>
    <col min="12292" max="12292" width="44.85546875" style="76" customWidth="1"/>
    <col min="12293" max="12293" width="13.7109375" style="76" customWidth="1"/>
    <col min="12294" max="12294" width="13.140625" style="76" customWidth="1"/>
    <col min="12295" max="12295" width="13.7109375" style="76" customWidth="1"/>
    <col min="12296" max="12297" width="9.5703125" style="76" customWidth="1"/>
    <col min="12298" max="12299" width="0" style="76" hidden="1" customWidth="1"/>
    <col min="12300" max="12545" width="9.140625" style="76"/>
    <col min="12546" max="12546" width="4.28515625" style="76" customWidth="1"/>
    <col min="12547" max="12547" width="5.28515625" style="76" customWidth="1"/>
    <col min="12548" max="12548" width="44.85546875" style="76" customWidth="1"/>
    <col min="12549" max="12549" width="13.7109375" style="76" customWidth="1"/>
    <col min="12550" max="12550" width="13.140625" style="76" customWidth="1"/>
    <col min="12551" max="12551" width="13.7109375" style="76" customWidth="1"/>
    <col min="12552" max="12553" width="9.5703125" style="76" customWidth="1"/>
    <col min="12554" max="12555" width="0" style="76" hidden="1" customWidth="1"/>
    <col min="12556" max="12801" width="9.140625" style="76"/>
    <col min="12802" max="12802" width="4.28515625" style="76" customWidth="1"/>
    <col min="12803" max="12803" width="5.28515625" style="76" customWidth="1"/>
    <col min="12804" max="12804" width="44.85546875" style="76" customWidth="1"/>
    <col min="12805" max="12805" width="13.7109375" style="76" customWidth="1"/>
    <col min="12806" max="12806" width="13.140625" style="76" customWidth="1"/>
    <col min="12807" max="12807" width="13.7109375" style="76" customWidth="1"/>
    <col min="12808" max="12809" width="9.5703125" style="76" customWidth="1"/>
    <col min="12810" max="12811" width="0" style="76" hidden="1" customWidth="1"/>
    <col min="12812" max="13057" width="9.140625" style="76"/>
    <col min="13058" max="13058" width="4.28515625" style="76" customWidth="1"/>
    <col min="13059" max="13059" width="5.28515625" style="76" customWidth="1"/>
    <col min="13060" max="13060" width="44.85546875" style="76" customWidth="1"/>
    <col min="13061" max="13061" width="13.7109375" style="76" customWidth="1"/>
    <col min="13062" max="13062" width="13.140625" style="76" customWidth="1"/>
    <col min="13063" max="13063" width="13.7109375" style="76" customWidth="1"/>
    <col min="13064" max="13065" width="9.5703125" style="76" customWidth="1"/>
    <col min="13066" max="13067" width="0" style="76" hidden="1" customWidth="1"/>
    <col min="13068" max="13313" width="9.140625" style="76"/>
    <col min="13314" max="13314" width="4.28515625" style="76" customWidth="1"/>
    <col min="13315" max="13315" width="5.28515625" style="76" customWidth="1"/>
    <col min="13316" max="13316" width="44.85546875" style="76" customWidth="1"/>
    <col min="13317" max="13317" width="13.7109375" style="76" customWidth="1"/>
    <col min="13318" max="13318" width="13.140625" style="76" customWidth="1"/>
    <col min="13319" max="13319" width="13.7109375" style="76" customWidth="1"/>
    <col min="13320" max="13321" width="9.5703125" style="76" customWidth="1"/>
    <col min="13322" max="13323" width="0" style="76" hidden="1" customWidth="1"/>
    <col min="13324" max="13569" width="9.140625" style="76"/>
    <col min="13570" max="13570" width="4.28515625" style="76" customWidth="1"/>
    <col min="13571" max="13571" width="5.28515625" style="76" customWidth="1"/>
    <col min="13572" max="13572" width="44.85546875" style="76" customWidth="1"/>
    <col min="13573" max="13573" width="13.7109375" style="76" customWidth="1"/>
    <col min="13574" max="13574" width="13.140625" style="76" customWidth="1"/>
    <col min="13575" max="13575" width="13.7109375" style="76" customWidth="1"/>
    <col min="13576" max="13577" width="9.5703125" style="76" customWidth="1"/>
    <col min="13578" max="13579" width="0" style="76" hidden="1" customWidth="1"/>
    <col min="13580" max="13825" width="9.140625" style="76"/>
    <col min="13826" max="13826" width="4.28515625" style="76" customWidth="1"/>
    <col min="13827" max="13827" width="5.28515625" style="76" customWidth="1"/>
    <col min="13828" max="13828" width="44.85546875" style="76" customWidth="1"/>
    <col min="13829" max="13829" width="13.7109375" style="76" customWidth="1"/>
    <col min="13830" max="13830" width="13.140625" style="76" customWidth="1"/>
    <col min="13831" max="13831" width="13.7109375" style="76" customWidth="1"/>
    <col min="13832" max="13833" width="9.5703125" style="76" customWidth="1"/>
    <col min="13834" max="13835" width="0" style="76" hidden="1" customWidth="1"/>
    <col min="13836" max="14081" width="9.140625" style="76"/>
    <col min="14082" max="14082" width="4.28515625" style="76" customWidth="1"/>
    <col min="14083" max="14083" width="5.28515625" style="76" customWidth="1"/>
    <col min="14084" max="14084" width="44.85546875" style="76" customWidth="1"/>
    <col min="14085" max="14085" width="13.7109375" style="76" customWidth="1"/>
    <col min="14086" max="14086" width="13.140625" style="76" customWidth="1"/>
    <col min="14087" max="14087" width="13.7109375" style="76" customWidth="1"/>
    <col min="14088" max="14089" width="9.5703125" style="76" customWidth="1"/>
    <col min="14090" max="14091" width="0" style="76" hidden="1" customWidth="1"/>
    <col min="14092" max="14337" width="9.140625" style="76"/>
    <col min="14338" max="14338" width="4.28515625" style="76" customWidth="1"/>
    <col min="14339" max="14339" width="5.28515625" style="76" customWidth="1"/>
    <col min="14340" max="14340" width="44.85546875" style="76" customWidth="1"/>
    <col min="14341" max="14341" width="13.7109375" style="76" customWidth="1"/>
    <col min="14342" max="14342" width="13.140625" style="76" customWidth="1"/>
    <col min="14343" max="14343" width="13.7109375" style="76" customWidth="1"/>
    <col min="14344" max="14345" width="9.5703125" style="76" customWidth="1"/>
    <col min="14346" max="14347" width="0" style="76" hidden="1" customWidth="1"/>
    <col min="14348" max="14593" width="9.140625" style="76"/>
    <col min="14594" max="14594" width="4.28515625" style="76" customWidth="1"/>
    <col min="14595" max="14595" width="5.28515625" style="76" customWidth="1"/>
    <col min="14596" max="14596" width="44.85546875" style="76" customWidth="1"/>
    <col min="14597" max="14597" width="13.7109375" style="76" customWidth="1"/>
    <col min="14598" max="14598" width="13.140625" style="76" customWidth="1"/>
    <col min="14599" max="14599" width="13.7109375" style="76" customWidth="1"/>
    <col min="14600" max="14601" width="9.5703125" style="76" customWidth="1"/>
    <col min="14602" max="14603" width="0" style="76" hidden="1" customWidth="1"/>
    <col min="14604" max="14849" width="9.140625" style="76"/>
    <col min="14850" max="14850" width="4.28515625" style="76" customWidth="1"/>
    <col min="14851" max="14851" width="5.28515625" style="76" customWidth="1"/>
    <col min="14852" max="14852" width="44.85546875" style="76" customWidth="1"/>
    <col min="14853" max="14853" width="13.7109375" style="76" customWidth="1"/>
    <col min="14854" max="14854" width="13.140625" style="76" customWidth="1"/>
    <col min="14855" max="14855" width="13.7109375" style="76" customWidth="1"/>
    <col min="14856" max="14857" width="9.5703125" style="76" customWidth="1"/>
    <col min="14858" max="14859" width="0" style="76" hidden="1" customWidth="1"/>
    <col min="14860" max="15105" width="9.140625" style="76"/>
    <col min="15106" max="15106" width="4.28515625" style="76" customWidth="1"/>
    <col min="15107" max="15107" width="5.28515625" style="76" customWidth="1"/>
    <col min="15108" max="15108" width="44.85546875" style="76" customWidth="1"/>
    <col min="15109" max="15109" width="13.7109375" style="76" customWidth="1"/>
    <col min="15110" max="15110" width="13.140625" style="76" customWidth="1"/>
    <col min="15111" max="15111" width="13.7109375" style="76" customWidth="1"/>
    <col min="15112" max="15113" width="9.5703125" style="76" customWidth="1"/>
    <col min="15114" max="15115" width="0" style="76" hidden="1" customWidth="1"/>
    <col min="15116" max="15361" width="9.140625" style="76"/>
    <col min="15362" max="15362" width="4.28515625" style="76" customWidth="1"/>
    <col min="15363" max="15363" width="5.28515625" style="76" customWidth="1"/>
    <col min="15364" max="15364" width="44.85546875" style="76" customWidth="1"/>
    <col min="15365" max="15365" width="13.7109375" style="76" customWidth="1"/>
    <col min="15366" max="15366" width="13.140625" style="76" customWidth="1"/>
    <col min="15367" max="15367" width="13.7109375" style="76" customWidth="1"/>
    <col min="15368" max="15369" width="9.5703125" style="76" customWidth="1"/>
    <col min="15370" max="15371" width="0" style="76" hidden="1" customWidth="1"/>
    <col min="15372" max="15617" width="9.140625" style="76"/>
    <col min="15618" max="15618" width="4.28515625" style="76" customWidth="1"/>
    <col min="15619" max="15619" width="5.28515625" style="76" customWidth="1"/>
    <col min="15620" max="15620" width="44.85546875" style="76" customWidth="1"/>
    <col min="15621" max="15621" width="13.7109375" style="76" customWidth="1"/>
    <col min="15622" max="15622" width="13.140625" style="76" customWidth="1"/>
    <col min="15623" max="15623" width="13.7109375" style="76" customWidth="1"/>
    <col min="15624" max="15625" width="9.5703125" style="76" customWidth="1"/>
    <col min="15626" max="15627" width="0" style="76" hidden="1" customWidth="1"/>
    <col min="15628" max="15873" width="9.140625" style="76"/>
    <col min="15874" max="15874" width="4.28515625" style="76" customWidth="1"/>
    <col min="15875" max="15875" width="5.28515625" style="76" customWidth="1"/>
    <col min="15876" max="15876" width="44.85546875" style="76" customWidth="1"/>
    <col min="15877" max="15877" width="13.7109375" style="76" customWidth="1"/>
    <col min="15878" max="15878" width="13.140625" style="76" customWidth="1"/>
    <col min="15879" max="15879" width="13.7109375" style="76" customWidth="1"/>
    <col min="15880" max="15881" width="9.5703125" style="76" customWidth="1"/>
    <col min="15882" max="15883" width="0" style="76" hidden="1" customWidth="1"/>
    <col min="15884" max="16129" width="9.140625" style="76"/>
    <col min="16130" max="16130" width="4.28515625" style="76" customWidth="1"/>
    <col min="16131" max="16131" width="5.28515625" style="76" customWidth="1"/>
    <col min="16132" max="16132" width="44.85546875" style="76" customWidth="1"/>
    <col min="16133" max="16133" width="13.7109375" style="76" customWidth="1"/>
    <col min="16134" max="16134" width="13.140625" style="76" customWidth="1"/>
    <col min="16135" max="16135" width="13.7109375" style="76" customWidth="1"/>
    <col min="16136" max="16137" width="9.5703125" style="76" customWidth="1"/>
    <col min="16138" max="16139" width="0" style="76" hidden="1" customWidth="1"/>
    <col min="16140" max="16384" width="9.140625" style="76"/>
  </cols>
  <sheetData>
    <row r="1" spans="1:11" ht="30" customHeight="1">
      <c r="A1" s="155" t="s">
        <v>211</v>
      </c>
      <c r="B1" s="155"/>
      <c r="C1" s="155"/>
      <c r="D1" s="155"/>
      <c r="E1" s="155"/>
      <c r="F1" s="155"/>
      <c r="G1" s="155"/>
      <c r="H1" s="155"/>
      <c r="I1" s="155"/>
    </row>
    <row r="2" spans="1:11" ht="27.75" customHeight="1">
      <c r="A2" s="156" t="s">
        <v>306</v>
      </c>
      <c r="B2" s="156"/>
      <c r="C2" s="156"/>
      <c r="D2" s="156"/>
      <c r="E2" s="156"/>
      <c r="F2" s="156"/>
      <c r="G2" s="156"/>
      <c r="H2" s="156"/>
      <c r="I2" s="156"/>
    </row>
    <row r="3" spans="1:11" ht="52.5" customHeight="1">
      <c r="A3" s="77"/>
      <c r="B3" s="78"/>
      <c r="C3" s="44" t="s">
        <v>307</v>
      </c>
      <c r="D3" s="28" t="s">
        <v>329</v>
      </c>
      <c r="E3" s="28" t="s">
        <v>225</v>
      </c>
      <c r="F3" s="28" t="s">
        <v>296</v>
      </c>
      <c r="G3" s="29" t="s">
        <v>330</v>
      </c>
      <c r="H3" s="29" t="s">
        <v>212</v>
      </c>
      <c r="I3" s="29" t="s">
        <v>212</v>
      </c>
    </row>
    <row r="4" spans="1:11" ht="12.75" customHeight="1">
      <c r="A4" s="77"/>
      <c r="B4" s="79"/>
      <c r="C4" s="65">
        <v>1</v>
      </c>
      <c r="D4" s="65">
        <v>2</v>
      </c>
      <c r="E4" s="65">
        <v>3</v>
      </c>
      <c r="F4" s="65">
        <v>4</v>
      </c>
      <c r="G4" s="66">
        <v>5</v>
      </c>
      <c r="H4" s="67" t="s">
        <v>297</v>
      </c>
      <c r="I4" s="67" t="s">
        <v>298</v>
      </c>
      <c r="K4" s="142" t="s">
        <v>344</v>
      </c>
    </row>
    <row r="5" spans="1:11" s="71" customFormat="1" ht="25.5" customHeight="1">
      <c r="A5" s="68"/>
      <c r="B5" s="68"/>
      <c r="C5" s="72" t="s">
        <v>308</v>
      </c>
      <c r="D5" s="70">
        <f t="shared" ref="D5:G5" si="0">+D6+D8+D12+D14+D16+D18+D20</f>
        <v>17496949.900000002</v>
      </c>
      <c r="E5" s="70">
        <f>+E6+E8+E12+E14+E16+E18+E20</f>
        <v>18802200</v>
      </c>
      <c r="F5" s="70">
        <f t="shared" si="0"/>
        <v>19749050</v>
      </c>
      <c r="G5" s="70">
        <f t="shared" si="0"/>
        <v>18205611.350000001</v>
      </c>
      <c r="H5" s="73">
        <f t="shared" ref="H5" si="1">IFERROR(G5/D5,)</f>
        <v>1.040501999151292</v>
      </c>
      <c r="I5" s="73">
        <f t="shared" ref="I5" si="2">IFERROR(G5/F5,)</f>
        <v>0.92184744835827559</v>
      </c>
      <c r="K5" s="143">
        <f>+'EKONOMSKA KLASIFIKACIJA'!G5+'EKONOMSKA KLASIFIKACIJA'!G28+'EKONOMSKA KLASIFIKACIJA'!G27-G5</f>
        <v>0</v>
      </c>
    </row>
    <row r="6" spans="1:11" s="93" customFormat="1" ht="25.5" customHeight="1">
      <c r="A6" s="80"/>
      <c r="B6" s="81">
        <v>11</v>
      </c>
      <c r="C6" s="81" t="s">
        <v>79</v>
      </c>
      <c r="D6" s="82">
        <f t="shared" ref="D6:G6" si="3">+D7</f>
        <v>1539137.4700000002</v>
      </c>
      <c r="E6" s="82">
        <f>+E7</f>
        <v>1492100</v>
      </c>
      <c r="F6" s="82">
        <f t="shared" si="3"/>
        <v>2052650</v>
      </c>
      <c r="G6" s="82">
        <f t="shared" si="3"/>
        <v>2014907.5400000005</v>
      </c>
      <c r="H6" s="92">
        <f t="shared" ref="H6" si="4">IFERROR(G6/D6,)</f>
        <v>1.3091147342413803</v>
      </c>
      <c r="I6" s="92">
        <f t="shared" ref="I6" si="5">IFERROR(G6/F6,)</f>
        <v>0.98161281270552725</v>
      </c>
    </row>
    <row r="7" spans="1:11" s="86" customFormat="1" ht="12.75" customHeight="1">
      <c r="A7" s="87"/>
      <c r="B7" s="54">
        <v>671</v>
      </c>
      <c r="C7" s="54" t="s">
        <v>309</v>
      </c>
      <c r="D7" s="55">
        <f>+'[3]2021'!$E$383</f>
        <v>1539137.4700000002</v>
      </c>
      <c r="E7" s="55">
        <v>1492100</v>
      </c>
      <c r="F7" s="55">
        <f>+'[4]prorač. '!$I$119</f>
        <v>2052650</v>
      </c>
      <c r="G7" s="55">
        <f>+'[2]prorač. '!$J$98+'[2]prorač. '!$J$88+'[2]prorač. '!$J$70+'[2]prorač. '!$J$64</f>
        <v>2014907.5400000005</v>
      </c>
      <c r="H7" s="62">
        <f t="shared" ref="H7:H71" si="6">IFERROR(G7/D7,)</f>
        <v>1.3091147342413803</v>
      </c>
      <c r="I7" s="62">
        <f t="shared" ref="I7:I71" si="7">IFERROR(G7/F7,)</f>
        <v>0.98161281270552725</v>
      </c>
      <c r="K7" s="105"/>
    </row>
    <row r="8" spans="1:11" s="93" customFormat="1" ht="25.5" customHeight="1">
      <c r="A8" s="80"/>
      <c r="B8" s="81">
        <v>25</v>
      </c>
      <c r="C8" s="81" t="s">
        <v>310</v>
      </c>
      <c r="D8" s="82">
        <f t="shared" ref="D8:G8" si="8">SUM(D9:D11)</f>
        <v>11486.220000000001</v>
      </c>
      <c r="E8" s="82">
        <f>SUM(E9:E11)</f>
        <v>8600</v>
      </c>
      <c r="F8" s="82">
        <f t="shared" si="8"/>
        <v>8600</v>
      </c>
      <c r="G8" s="82">
        <f t="shared" si="8"/>
        <v>5527.56</v>
      </c>
      <c r="H8" s="92">
        <f t="shared" si="6"/>
        <v>0.48123403521785235</v>
      </c>
      <c r="I8" s="92">
        <f t="shared" si="7"/>
        <v>0.64273953488372093</v>
      </c>
    </row>
    <row r="9" spans="1:11" s="86" customFormat="1" ht="12.75" customHeight="1">
      <c r="A9" s="87"/>
      <c r="B9" s="54">
        <v>641</v>
      </c>
      <c r="C9" s="54" t="s">
        <v>309</v>
      </c>
      <c r="D9" s="89">
        <f>+'[3]2021'!$E$400</f>
        <v>2.44</v>
      </c>
      <c r="E9" s="89">
        <v>100</v>
      </c>
      <c r="F9" s="89">
        <f>+'[4]vanpror. prihodi'!$I$10</f>
        <v>100</v>
      </c>
      <c r="G9" s="89">
        <f>+'[2]vanpror. prihodi'!$J$10</f>
        <v>2.56</v>
      </c>
      <c r="H9" s="62">
        <f t="shared" si="6"/>
        <v>1.0491803278688525</v>
      </c>
      <c r="I9" s="62">
        <f t="shared" si="7"/>
        <v>2.5600000000000001E-2</v>
      </c>
    </row>
    <row r="10" spans="1:11" s="86" customFormat="1" ht="12.75" customHeight="1">
      <c r="A10" s="87"/>
      <c r="B10" s="54">
        <v>652</v>
      </c>
      <c r="C10" s="54" t="s">
        <v>236</v>
      </c>
      <c r="D10" s="89">
        <f>+'[3]2021'!$E$402</f>
        <v>3349.68</v>
      </c>
      <c r="E10" s="89">
        <v>1000</v>
      </c>
      <c r="F10" s="89">
        <f>+'[4]vanpror. prihodi'!$I$9</f>
        <v>0</v>
      </c>
      <c r="G10" s="89">
        <f>+'[2]vanpror. prihodi'!$J$9</f>
        <v>0</v>
      </c>
      <c r="H10" s="62">
        <f t="shared" si="6"/>
        <v>0</v>
      </c>
      <c r="I10" s="62">
        <f t="shared" si="7"/>
        <v>0</v>
      </c>
    </row>
    <row r="11" spans="1:11" s="86" customFormat="1" ht="12.75" customHeight="1">
      <c r="A11" s="87"/>
      <c r="B11" s="54">
        <v>661</v>
      </c>
      <c r="C11" s="54" t="s">
        <v>277</v>
      </c>
      <c r="D11" s="89">
        <f>+'[3]2021'!$E$404</f>
        <v>8134.1</v>
      </c>
      <c r="E11" s="89">
        <v>7500</v>
      </c>
      <c r="F11" s="89">
        <f>+'[4]vanpror. prihodi'!$I$11+'[4]vanpror. prihodi'!$I$12</f>
        <v>8500</v>
      </c>
      <c r="G11" s="89">
        <f>+'[2]vanpror. prihodi'!$J$12</f>
        <v>5525</v>
      </c>
      <c r="H11" s="62">
        <f t="shared" si="6"/>
        <v>0.67923925203771773</v>
      </c>
      <c r="I11" s="62">
        <f t="shared" si="7"/>
        <v>0.65</v>
      </c>
    </row>
    <row r="12" spans="1:11" s="93" customFormat="1" ht="25.5" customHeight="1">
      <c r="A12" s="80"/>
      <c r="B12" s="81">
        <v>31</v>
      </c>
      <c r="C12" s="81" t="s">
        <v>311</v>
      </c>
      <c r="D12" s="82">
        <f t="shared" ref="D12:G12" si="9">+D13</f>
        <v>1232399.9999999998</v>
      </c>
      <c r="E12" s="82">
        <f>+E13</f>
        <v>1300000</v>
      </c>
      <c r="F12" s="82">
        <f t="shared" si="9"/>
        <v>1300000</v>
      </c>
      <c r="G12" s="82">
        <f t="shared" si="9"/>
        <v>1299999.9999999998</v>
      </c>
      <c r="H12" s="92">
        <f t="shared" si="6"/>
        <v>1.0548523206751055</v>
      </c>
      <c r="I12" s="92">
        <f t="shared" si="7"/>
        <v>0.99999999999999978</v>
      </c>
    </row>
    <row r="13" spans="1:11" s="86" customFormat="1" ht="12.75" customHeight="1">
      <c r="A13" s="87"/>
      <c r="B13" s="54">
        <v>671</v>
      </c>
      <c r="C13" s="54" t="s">
        <v>309</v>
      </c>
      <c r="D13" s="89">
        <f>+'[3]2021'!$E$386</f>
        <v>1232399.9999999998</v>
      </c>
      <c r="E13" s="89">
        <v>1300000</v>
      </c>
      <c r="F13" s="89">
        <f>+'[4]prorač. '!$I$10+'[4]prorač. '!$I$114</f>
        <v>1300000</v>
      </c>
      <c r="G13" s="89">
        <f>+'[2]prorač. '!$J$10+'[2]prorač. '!$J$116</f>
        <v>1299999.9999999998</v>
      </c>
      <c r="H13" s="62">
        <f t="shared" si="6"/>
        <v>1.0548523206751055</v>
      </c>
      <c r="I13" s="62">
        <f t="shared" si="7"/>
        <v>0.99999999999999978</v>
      </c>
      <c r="K13" s="105"/>
    </row>
    <row r="14" spans="1:11" s="93" customFormat="1" ht="25.5" customHeight="1">
      <c r="A14" s="80"/>
      <c r="B14" s="81">
        <v>42</v>
      </c>
      <c r="C14" s="81" t="s">
        <v>315</v>
      </c>
      <c r="D14" s="82">
        <f t="shared" ref="D14:G14" si="10">+D15</f>
        <v>0</v>
      </c>
      <c r="E14" s="82">
        <f>+E15</f>
        <v>19000</v>
      </c>
      <c r="F14" s="82">
        <f t="shared" si="10"/>
        <v>0</v>
      </c>
      <c r="G14" s="82">
        <f t="shared" si="10"/>
        <v>0</v>
      </c>
      <c r="H14" s="92">
        <f t="shared" si="6"/>
        <v>0</v>
      </c>
      <c r="I14" s="92">
        <f t="shared" si="7"/>
        <v>0</v>
      </c>
    </row>
    <row r="15" spans="1:11" s="86" customFormat="1" ht="12.75" customHeight="1">
      <c r="A15" s="87"/>
      <c r="B15" s="54">
        <v>671</v>
      </c>
      <c r="C15" s="54" t="s">
        <v>309</v>
      </c>
      <c r="D15" s="89">
        <v>0</v>
      </c>
      <c r="E15" s="89">
        <v>19000</v>
      </c>
      <c r="F15" s="89">
        <v>0</v>
      </c>
      <c r="G15" s="89">
        <v>0</v>
      </c>
      <c r="H15" s="62">
        <f t="shared" si="6"/>
        <v>0</v>
      </c>
      <c r="I15" s="62">
        <f t="shared" si="7"/>
        <v>0</v>
      </c>
    </row>
    <row r="16" spans="1:11" s="93" customFormat="1" ht="25.5" customHeight="1">
      <c r="A16" s="80"/>
      <c r="B16" s="81">
        <v>44</v>
      </c>
      <c r="C16" s="81" t="s">
        <v>314</v>
      </c>
      <c r="D16" s="82">
        <f t="shared" ref="D16:G16" si="11">+D17</f>
        <v>567083.29</v>
      </c>
      <c r="E16" s="82">
        <f>+E17</f>
        <v>579700</v>
      </c>
      <c r="F16" s="82">
        <f t="shared" si="11"/>
        <v>516500</v>
      </c>
      <c r="G16" s="82">
        <f t="shared" si="11"/>
        <v>515838.8</v>
      </c>
      <c r="H16" s="92">
        <f t="shared" si="6"/>
        <v>0.90963498501251894</v>
      </c>
      <c r="I16" s="92">
        <f t="shared" si="7"/>
        <v>0.99871984511132617</v>
      </c>
    </row>
    <row r="17" spans="1:11" s="86" customFormat="1" ht="12.75" customHeight="1">
      <c r="A17" s="87"/>
      <c r="B17" s="54">
        <v>671</v>
      </c>
      <c r="C17" s="54" t="s">
        <v>309</v>
      </c>
      <c r="D17" s="89">
        <f>+'[3]2021'!$E$393</f>
        <v>567083.29</v>
      </c>
      <c r="E17" s="89">
        <v>579700</v>
      </c>
      <c r="F17" s="89">
        <f>26500+490000</f>
        <v>516500</v>
      </c>
      <c r="G17" s="89">
        <f>+'[2]prorač. '!$J$112+'[2]prorač. '!$J$103</f>
        <v>515838.8</v>
      </c>
      <c r="H17" s="62">
        <f t="shared" si="6"/>
        <v>0.90963498501251894</v>
      </c>
      <c r="I17" s="62">
        <f t="shared" si="7"/>
        <v>0.99871984511132617</v>
      </c>
      <c r="K17" s="105"/>
    </row>
    <row r="18" spans="1:11" s="86" customFormat="1" ht="25.5" customHeight="1">
      <c r="A18" s="51"/>
      <c r="B18" s="85">
        <v>49</v>
      </c>
      <c r="C18" s="51" t="s">
        <v>318</v>
      </c>
      <c r="D18" s="88">
        <f>+'[3]2021'!$E$396</f>
        <v>12933468.720000001</v>
      </c>
      <c r="E18" s="88">
        <f>+E19</f>
        <v>14240400</v>
      </c>
      <c r="F18" s="88">
        <f t="shared" ref="F18:G18" si="12">+F19</f>
        <v>14697900</v>
      </c>
      <c r="G18" s="88">
        <f t="shared" si="12"/>
        <v>13233395.449999999</v>
      </c>
      <c r="H18" s="62">
        <f t="shared" si="6"/>
        <v>1.0231899683289294</v>
      </c>
      <c r="I18" s="62">
        <f t="shared" si="7"/>
        <v>0.90035960579402496</v>
      </c>
    </row>
    <row r="19" spans="1:11" s="86" customFormat="1" ht="12.75" customHeight="1">
      <c r="A19" s="87"/>
      <c r="B19" s="54">
        <v>636</v>
      </c>
      <c r="C19" s="54" t="s">
        <v>319</v>
      </c>
      <c r="D19" s="89">
        <f>+'POSEBNI DIO-Projekti'!D60</f>
        <v>12933351.310000001</v>
      </c>
      <c r="E19" s="89">
        <f>+'POSEBNI DIO-Projekti'!E60</f>
        <v>14240400</v>
      </c>
      <c r="F19" s="89">
        <f>+'POSEBNI DIO-Projekti'!F60</f>
        <v>14697900</v>
      </c>
      <c r="G19" s="89">
        <f>+'[2]vanpror. prihodi'!$J$14</f>
        <v>13233395.449999999</v>
      </c>
      <c r="H19" s="74">
        <f t="shared" si="6"/>
        <v>1.0231992569294863</v>
      </c>
      <c r="I19" s="74">
        <f t="shared" si="7"/>
        <v>0.90035960579402496</v>
      </c>
    </row>
    <row r="20" spans="1:11" s="86" customFormat="1" ht="25.5" customHeight="1">
      <c r="A20" s="51"/>
      <c r="B20" s="85">
        <v>55</v>
      </c>
      <c r="C20" s="51" t="s">
        <v>312</v>
      </c>
      <c r="D20" s="88">
        <f t="shared" ref="D20:G20" si="13">SUM(D21:D25)</f>
        <v>1213374.2</v>
      </c>
      <c r="E20" s="88">
        <f>SUM(E21:E25)</f>
        <v>1162400</v>
      </c>
      <c r="F20" s="88">
        <f t="shared" si="13"/>
        <v>1173400</v>
      </c>
      <c r="G20" s="88">
        <f t="shared" si="13"/>
        <v>1135942</v>
      </c>
      <c r="H20" s="62">
        <f t="shared" si="6"/>
        <v>0.93618440214074117</v>
      </c>
      <c r="I20" s="62">
        <f t="shared" si="7"/>
        <v>0.96807738196693371</v>
      </c>
    </row>
    <row r="21" spans="1:11" s="86" customFormat="1" ht="12.75" customHeight="1">
      <c r="A21" s="87"/>
      <c r="B21" s="54">
        <v>636</v>
      </c>
      <c r="C21" s="54" t="s">
        <v>319</v>
      </c>
      <c r="D21" s="55">
        <f>+'[3]2021'!$E$412</f>
        <v>552530.51</v>
      </c>
      <c r="E21" s="55">
        <v>568000</v>
      </c>
      <c r="F21" s="55">
        <f>+'[4]vanpror. prihodi'!$I$16+'[4]vanpror. prihodi'!$I$17+'[4]vanpror. prihodi'!$I$18</f>
        <v>500000</v>
      </c>
      <c r="G21" s="55">
        <f>+'[2]vanpror. prihodi'!$J$16+'[2]vanpror. prihodi'!$J$17+'[2]vanpror. prihodi'!$J$18</f>
        <v>486461.58999999997</v>
      </c>
      <c r="H21" s="74">
        <f t="shared" si="6"/>
        <v>0.88042484748941729</v>
      </c>
      <c r="I21" s="74">
        <f t="shared" si="7"/>
        <v>0.97292317999999989</v>
      </c>
    </row>
    <row r="22" spans="1:11" s="86" customFormat="1" ht="12.75" customHeight="1">
      <c r="A22" s="87"/>
      <c r="B22" s="54">
        <v>652</v>
      </c>
      <c r="C22" s="54" t="s">
        <v>236</v>
      </c>
      <c r="D22" s="55">
        <f>+'[3]2021'!$E$418</f>
        <v>482571.75</v>
      </c>
      <c r="E22" s="55">
        <v>590000</v>
      </c>
      <c r="F22" s="55">
        <f>+'[4]vanpror. prihodi'!$I$19+'[4]vanpror. prihodi'!$I$20</f>
        <v>641100</v>
      </c>
      <c r="G22" s="55">
        <f>+'[2]vanpror. prihodi'!$J$19+'[2]vanpror. prihodi'!$J$20</f>
        <v>600285.93000000005</v>
      </c>
      <c r="H22" s="74">
        <f t="shared" si="6"/>
        <v>1.2439309387671369</v>
      </c>
      <c r="I22" s="74">
        <f t="shared" si="7"/>
        <v>0.93633743565746386</v>
      </c>
    </row>
    <row r="23" spans="1:11" s="86" customFormat="1" ht="12.75" customHeight="1">
      <c r="A23" s="87"/>
      <c r="B23" s="54">
        <v>663</v>
      </c>
      <c r="C23" s="54" t="s">
        <v>320</v>
      </c>
      <c r="D23" s="55">
        <f>+'[3]2021'!$E$421</f>
        <v>19700</v>
      </c>
      <c r="E23" s="55">
        <v>3000</v>
      </c>
      <c r="F23" s="55">
        <f>+'[4]vanpror. prihodi'!$I$21</f>
        <v>3000</v>
      </c>
      <c r="G23" s="55">
        <f>+'[2]vanpror. prihodi'!$J$22</f>
        <v>19900</v>
      </c>
      <c r="H23" s="74">
        <f t="shared" si="6"/>
        <v>1.0101522842639594</v>
      </c>
      <c r="I23" s="74">
        <f t="shared" si="7"/>
        <v>6.6333333333333337</v>
      </c>
    </row>
    <row r="24" spans="1:11" s="86" customFormat="1" ht="12.75" customHeight="1">
      <c r="A24" s="87"/>
      <c r="B24" s="54">
        <v>721</v>
      </c>
      <c r="C24" s="54" t="s">
        <v>279</v>
      </c>
      <c r="D24" s="55">
        <f>+'[3]2021'!$E$425</f>
        <v>1413.14</v>
      </c>
      <c r="E24" s="55">
        <v>1400</v>
      </c>
      <c r="F24" s="55">
        <f>+'[4]vanpror. prihodi'!$I$23</f>
        <v>1100</v>
      </c>
      <c r="G24" s="55">
        <f>+'[2]vanpror. prihodi'!$J$23</f>
        <v>1176.57</v>
      </c>
      <c r="H24" s="74">
        <f t="shared" si="6"/>
        <v>0.83259266597789305</v>
      </c>
      <c r="I24" s="74">
        <f t="shared" si="7"/>
        <v>1.069609090909091</v>
      </c>
    </row>
    <row r="25" spans="1:11" s="86" customFormat="1" ht="12" customHeight="1">
      <c r="A25" s="87"/>
      <c r="B25" s="54">
        <v>922</v>
      </c>
      <c r="C25" s="54" t="s">
        <v>239</v>
      </c>
      <c r="D25" s="55">
        <f>+'[3]2021'!$E$429</f>
        <v>157158.79999999999</v>
      </c>
      <c r="E25" s="55">
        <v>0</v>
      </c>
      <c r="F25" s="55">
        <f>+'[4]vanpror. prihodi'!$I$25</f>
        <v>28200</v>
      </c>
      <c r="G25" s="55">
        <f>+'[2]vanpror. prihodi'!$J$25</f>
        <v>28117.91</v>
      </c>
      <c r="H25" s="74">
        <f t="shared" si="6"/>
        <v>0.17891400290661422</v>
      </c>
      <c r="I25" s="74">
        <f t="shared" si="7"/>
        <v>0.99708900709219861</v>
      </c>
    </row>
    <row r="26" spans="1:11" s="71" customFormat="1" ht="25.5" customHeight="1">
      <c r="A26" s="68"/>
      <c r="B26" s="68"/>
      <c r="C26" s="72" t="s">
        <v>316</v>
      </c>
      <c r="D26" s="70">
        <f>+D27+D40+D48+D50+D56+D63+D73+D37</f>
        <v>17468832.489999998</v>
      </c>
      <c r="E26" s="70">
        <f>+E27+E40+E48+E50+E56+E63+E73+E37</f>
        <v>18802200</v>
      </c>
      <c r="F26" s="70">
        <f>+F27+F40+F48+F50+F56+F63+F73+F37</f>
        <v>19749050</v>
      </c>
      <c r="G26" s="70">
        <f>+G27+G40+G48+G50+G56+G63+G73+G37</f>
        <v>18194749.929999996</v>
      </c>
      <c r="H26" s="73">
        <f t="shared" si="6"/>
        <v>1.0415550060609688</v>
      </c>
      <c r="I26" s="73">
        <f t="shared" si="7"/>
        <v>0.92129747658748118</v>
      </c>
      <c r="K26" s="141">
        <f>+G26-'EKONOMSKA KLASIFIKACIJA'!G77-'EKONOMSKA KLASIFIKACIJA'!G32</f>
        <v>0</v>
      </c>
    </row>
    <row r="27" spans="1:11" s="91" customFormat="1" ht="24.95" customHeight="1">
      <c r="A27" s="51"/>
      <c r="B27" s="85">
        <v>11</v>
      </c>
      <c r="C27" s="51" t="s">
        <v>79</v>
      </c>
      <c r="D27" s="90">
        <f>SUM(D28:D36)</f>
        <v>1539137.4700000002</v>
      </c>
      <c r="E27" s="90">
        <f t="shared" ref="E27:G27" si="14">SUM(E28:E36)</f>
        <v>1492100</v>
      </c>
      <c r="F27" s="90">
        <f t="shared" si="14"/>
        <v>2052650</v>
      </c>
      <c r="G27" s="90">
        <f t="shared" si="14"/>
        <v>2014907.54</v>
      </c>
      <c r="H27" s="62">
        <f t="shared" si="6"/>
        <v>1.3091147342413798</v>
      </c>
      <c r="I27" s="62">
        <f t="shared" si="7"/>
        <v>0.98161281270552703</v>
      </c>
    </row>
    <row r="28" spans="1:11" s="86" customFormat="1">
      <c r="A28" s="87"/>
      <c r="B28" s="54">
        <v>311</v>
      </c>
      <c r="C28" s="54" t="s">
        <v>192</v>
      </c>
      <c r="D28" s="89">
        <f>+'[3]2021'!$E$190+'[3]2021'!$E$271+'[3]2021'!$E$288</f>
        <v>969188.78</v>
      </c>
      <c r="E28" s="89">
        <v>1158300</v>
      </c>
      <c r="F28" s="89">
        <f>+'[2]PLAN RASHODA I IZDATAKA'!$I$105+'[2]PLAN RASHODA I IZDATAKA'!$I$94+'[2]PLAN RASHODA I IZDATAKA'!$I$63</f>
        <v>1464300</v>
      </c>
      <c r="G28" s="89">
        <f>+'[2]PLAN RASHODA I IZDATAKA'!$J$105+'[2]PLAN RASHODA I IZDATAKA'!$J$94+'[2]PLAN RASHODA I IZDATAKA'!$J$63</f>
        <v>1449828.54</v>
      </c>
      <c r="H28" s="62">
        <f t="shared" si="6"/>
        <v>1.4959196494206217</v>
      </c>
      <c r="I28" s="62">
        <f t="shared" si="7"/>
        <v>0.99011714812538421</v>
      </c>
    </row>
    <row r="29" spans="1:11" s="86" customFormat="1">
      <c r="A29" s="87"/>
      <c r="B29" s="54">
        <v>312</v>
      </c>
      <c r="C29" s="54" t="s">
        <v>193</v>
      </c>
      <c r="D29" s="89">
        <f>+'[3]2021'!$E$290+'[3]2021'!$E$273+'[3]2021'!$E$193</f>
        <v>32700</v>
      </c>
      <c r="E29" s="89">
        <v>58700</v>
      </c>
      <c r="F29" s="89">
        <f>+'[2]PLAN RASHODA I IZDATAKA'!$I$64+'[2]PLAN RASHODA I IZDATAKA'!$I$95+'[2]PLAN RASHODA I IZDATAKA'!$I$106</f>
        <v>48650</v>
      </c>
      <c r="G29" s="89">
        <f>+'[2]PLAN RASHODA I IZDATAKA'!$J$64+'[2]PLAN RASHODA I IZDATAKA'!$J$95+'[2]PLAN RASHODA I IZDATAKA'!$J$106</f>
        <v>34006.9</v>
      </c>
      <c r="H29" s="62">
        <f t="shared" si="6"/>
        <v>1.0399663608562693</v>
      </c>
      <c r="I29" s="62">
        <f t="shared" si="7"/>
        <v>0.69901130524152111</v>
      </c>
    </row>
    <row r="30" spans="1:11" s="86" customFormat="1">
      <c r="A30" s="87"/>
      <c r="B30" s="54">
        <v>313</v>
      </c>
      <c r="C30" s="54" t="s">
        <v>194</v>
      </c>
      <c r="D30" s="89">
        <f>+'[3]2021'!$E$198+'[3]2021'!$E$277+'[3]2021'!$E$293</f>
        <v>154804.32999999999</v>
      </c>
      <c r="E30" s="89">
        <v>205100</v>
      </c>
      <c r="F30" s="89">
        <f>+'[2]PLAN RASHODA I IZDATAKA'!$I$107+'[2]PLAN RASHODA I IZDATAKA'!$I$96+'[2]PLAN RASHODA I IZDATAKA'!$I$65</f>
        <v>223300</v>
      </c>
      <c r="G30" s="89">
        <f>+'[2]PLAN RASHODA I IZDATAKA'!$J$107+'[2]PLAN RASHODA I IZDATAKA'!$J$96+'[2]PLAN RASHODA I IZDATAKA'!$J$65</f>
        <v>219073.22999999998</v>
      </c>
      <c r="H30" s="62">
        <f t="shared" si="6"/>
        <v>1.4151621598698176</v>
      </c>
      <c r="I30" s="62">
        <f t="shared" si="7"/>
        <v>0.98107133900582166</v>
      </c>
    </row>
    <row r="31" spans="1:11" s="86" customFormat="1">
      <c r="A31" s="87"/>
      <c r="B31" s="54">
        <v>321</v>
      </c>
      <c r="C31" s="54" t="s">
        <v>195</v>
      </c>
      <c r="D31" s="89">
        <f>+'[3]2021'!$E$297+'[3]2021'!$E$281+'[3]2021'!$E$202</f>
        <v>49224</v>
      </c>
      <c r="E31" s="89">
        <v>66400</v>
      </c>
      <c r="F31" s="89">
        <f>+'[2]PLAN RASHODA I IZDATAKA'!$I$109+'[2]PLAN RASHODA I IZDATAKA'!$I$98+'[2]PLAN RASHODA I IZDATAKA'!$I$67+'[2]PLAN RASHODA I IZDATAKA'!$I$34</f>
        <v>78100</v>
      </c>
      <c r="G31" s="89">
        <f>+'[2]PLAN RASHODA I IZDATAKA'!$J$109+'[2]PLAN RASHODA I IZDATAKA'!$J$98+'[2]PLAN RASHODA I IZDATAKA'!$J$67+'[2]PLAN RASHODA I IZDATAKA'!$J$34</f>
        <v>74267.87</v>
      </c>
      <c r="H31" s="62">
        <f t="shared" si="6"/>
        <v>1.5087735657402892</v>
      </c>
      <c r="I31" s="62">
        <f t="shared" si="7"/>
        <v>0.95093303457106271</v>
      </c>
    </row>
    <row r="32" spans="1:11" s="86" customFormat="1" ht="12.75" customHeight="1">
      <c r="A32" s="87"/>
      <c r="B32" s="54">
        <v>322</v>
      </c>
      <c r="C32" s="54" t="s">
        <v>196</v>
      </c>
      <c r="D32" s="89">
        <f>+'[3]2021'!$E$205+'[3]2021'!$E$284</f>
        <v>660</v>
      </c>
      <c r="E32" s="89">
        <v>2000</v>
      </c>
      <c r="F32" s="89">
        <f>+'[2]PLAN RASHODA I IZDATAKA'!$I$35+'[2]PLAN RASHODA I IZDATAKA'!$I$68+'[2]PLAN RASHODA I IZDATAKA'!$I$99</f>
        <v>2000</v>
      </c>
      <c r="G32" s="89">
        <f>+'[2]PLAN RASHODA I IZDATAKA'!$J$35+'[2]PLAN RASHODA I IZDATAKA'!$J$68+'[2]PLAN RASHODA I IZDATAKA'!$J$99</f>
        <v>2000</v>
      </c>
      <c r="H32" s="62">
        <f t="shared" si="6"/>
        <v>3.0303030303030303</v>
      </c>
      <c r="I32" s="62">
        <f t="shared" si="7"/>
        <v>1</v>
      </c>
    </row>
    <row r="33" spans="1:11" s="86" customFormat="1" ht="12.75" customHeight="1">
      <c r="A33" s="54"/>
      <c r="B33" s="87">
        <v>323</v>
      </c>
      <c r="C33" s="54" t="s">
        <v>197</v>
      </c>
      <c r="D33" s="89">
        <v>0</v>
      </c>
      <c r="E33" s="89">
        <v>1600</v>
      </c>
      <c r="F33" s="89">
        <f>+'[2]PLAN RASHODA I IZDATAKA'!$I$100+'[2]PLAN RASHODA I IZDATAKA'!$I$90+'[2]PLAN RASHODA I IZDATAKA'!$I$69</f>
        <v>0</v>
      </c>
      <c r="G33" s="89">
        <f>+'[2]PLAN RASHODA I IZDATAKA'!$J$100+'[2]PLAN RASHODA I IZDATAKA'!$J$90+'[2]PLAN RASHODA I IZDATAKA'!$J$69</f>
        <v>0</v>
      </c>
      <c r="H33" s="62">
        <f t="shared" si="6"/>
        <v>0</v>
      </c>
      <c r="I33" s="62">
        <f t="shared" si="7"/>
        <v>0</v>
      </c>
    </row>
    <row r="34" spans="1:11" s="86" customFormat="1" ht="12.75" customHeight="1">
      <c r="A34" s="87"/>
      <c r="B34" s="54">
        <v>329</v>
      </c>
      <c r="C34" s="54" t="s">
        <v>72</v>
      </c>
      <c r="D34" s="89">
        <v>0</v>
      </c>
      <c r="E34" s="89">
        <v>0</v>
      </c>
      <c r="F34" s="89">
        <f>+'[2]PLAN RASHODA I IZDATAKA'!$I$70</f>
        <v>3500</v>
      </c>
      <c r="G34" s="89">
        <f>+'[2]PLAN RASHODA I IZDATAKA'!$J$70</f>
        <v>3437.5</v>
      </c>
      <c r="H34" s="62">
        <f t="shared" ref="H34" si="15">IFERROR(G34/D34,)</f>
        <v>0</v>
      </c>
      <c r="I34" s="62">
        <f t="shared" ref="I34" si="16">IFERROR(G34/F34,)</f>
        <v>0.9821428571428571</v>
      </c>
      <c r="K34" s="105"/>
    </row>
    <row r="35" spans="1:11" s="86" customFormat="1" ht="12.75" customHeight="1">
      <c r="A35" s="87"/>
      <c r="B35" s="54">
        <v>343</v>
      </c>
      <c r="C35" s="54" t="s">
        <v>198</v>
      </c>
      <c r="D35" s="89">
        <v>0</v>
      </c>
      <c r="E35" s="89">
        <v>0</v>
      </c>
      <c r="F35" s="89">
        <f>+'[2]PLAN RASHODA I IZDATAKA'!$I$72</f>
        <v>1800</v>
      </c>
      <c r="G35" s="89">
        <f>+'[2]PLAN RASHODA I IZDATAKA'!$J$72</f>
        <v>1716.17</v>
      </c>
      <c r="H35" s="62">
        <f t="shared" si="6"/>
        <v>0</v>
      </c>
      <c r="I35" s="62">
        <f t="shared" si="7"/>
        <v>0.95342777777777776</v>
      </c>
    </row>
    <row r="36" spans="1:11" s="86" customFormat="1" ht="12.75" customHeight="1">
      <c r="A36" s="87"/>
      <c r="B36" s="54">
        <v>372</v>
      </c>
      <c r="C36" s="54" t="s">
        <v>321</v>
      </c>
      <c r="D36" s="89">
        <f>+'[3]2021'!$E$105</f>
        <v>332560.36</v>
      </c>
      <c r="E36" s="89">
        <v>0</v>
      </c>
      <c r="F36" s="89">
        <f>+'[2]PLAN RASHODA I IZDATAKA'!$I$37</f>
        <v>231000</v>
      </c>
      <c r="G36" s="89">
        <f>+'[2]PLAN RASHODA I IZDATAKA'!$J$37</f>
        <v>230577.33</v>
      </c>
      <c r="H36" s="62">
        <f t="shared" ref="H36" si="17">IFERROR(G36/D36,)</f>
        <v>0.69333978950467823</v>
      </c>
      <c r="I36" s="62">
        <f t="shared" ref="I36" si="18">IFERROR(G36/F36,)</f>
        <v>0.99817025974025964</v>
      </c>
    </row>
    <row r="37" spans="1:11" s="93" customFormat="1" ht="25.5" customHeight="1">
      <c r="A37" s="80"/>
      <c r="B37" s="81">
        <v>25</v>
      </c>
      <c r="C37" s="81" t="s">
        <v>323</v>
      </c>
      <c r="D37" s="82">
        <f>+D38+D39</f>
        <v>11486.22</v>
      </c>
      <c r="E37" s="82">
        <f t="shared" ref="E37:G37" si="19">+E38+E39</f>
        <v>8600</v>
      </c>
      <c r="F37" s="82">
        <f t="shared" si="19"/>
        <v>8600</v>
      </c>
      <c r="G37" s="82">
        <f t="shared" si="19"/>
        <v>5527.56</v>
      </c>
      <c r="H37" s="92">
        <f t="shared" ref="H37:H38" si="20">IFERROR(G37/D37,)</f>
        <v>0.48123403521785241</v>
      </c>
      <c r="I37" s="92">
        <f t="shared" ref="I37:I38" si="21">IFERROR(G37/F37,)</f>
        <v>0.64273953488372093</v>
      </c>
    </row>
    <row r="38" spans="1:11" s="86" customFormat="1" ht="12.75" customHeight="1">
      <c r="A38" s="87"/>
      <c r="B38" s="54">
        <v>422</v>
      </c>
      <c r="C38" s="54" t="s">
        <v>200</v>
      </c>
      <c r="D38" s="89">
        <f>+'[3]2021'!$E$360</f>
        <v>6624.5599999999995</v>
      </c>
      <c r="E38" s="89">
        <v>5000</v>
      </c>
      <c r="F38" s="89">
        <f>+'[2]PLAN RASHODA I IZDATAKA'!$I$136</f>
        <v>5100</v>
      </c>
      <c r="G38" s="89">
        <f>+'[2]PLAN RASHODA I IZDATAKA'!$J$136</f>
        <v>5467.56</v>
      </c>
      <c r="H38" s="62">
        <f t="shared" si="20"/>
        <v>0.82534689096332448</v>
      </c>
      <c r="I38" s="62">
        <f t="shared" si="21"/>
        <v>1.0720705882352941</v>
      </c>
    </row>
    <row r="39" spans="1:11" s="86" customFormat="1" ht="12.75" customHeight="1">
      <c r="A39" s="87"/>
      <c r="B39" s="54">
        <v>424</v>
      </c>
      <c r="C39" s="54" t="s">
        <v>114</v>
      </c>
      <c r="D39" s="89">
        <f>+'[3]2021'!$E$365</f>
        <v>4861.66</v>
      </c>
      <c r="E39" s="89">
        <v>3600</v>
      </c>
      <c r="F39" s="89">
        <f>+'[2]PLAN RASHODA I IZDATAKA'!$I$137</f>
        <v>3500</v>
      </c>
      <c r="G39" s="89">
        <f>+'[2]PLAN RASHODA I IZDATAKA'!$J$137</f>
        <v>60</v>
      </c>
      <c r="H39" s="62">
        <f t="shared" ref="H39" si="22">IFERROR(G39/D39,)</f>
        <v>1.2341463615308352E-2</v>
      </c>
      <c r="I39" s="62">
        <f t="shared" ref="I39" si="23">IFERROR(G39/F39,)</f>
        <v>1.7142857142857144E-2</v>
      </c>
    </row>
    <row r="40" spans="1:11" s="93" customFormat="1" ht="25.5" customHeight="1">
      <c r="A40" s="80"/>
      <c r="B40" s="81">
        <v>31</v>
      </c>
      <c r="C40" s="81" t="s">
        <v>311</v>
      </c>
      <c r="D40" s="82">
        <f>SUM(D41:D47)</f>
        <v>1232400</v>
      </c>
      <c r="E40" s="82">
        <f t="shared" ref="E40:G40" si="24">SUM(E41:E47)</f>
        <v>1300000</v>
      </c>
      <c r="F40" s="82">
        <f t="shared" si="24"/>
        <v>1300000</v>
      </c>
      <c r="G40" s="82">
        <f t="shared" si="24"/>
        <v>1300000</v>
      </c>
      <c r="H40" s="92">
        <f t="shared" si="6"/>
        <v>1.0548523206751055</v>
      </c>
      <c r="I40" s="92">
        <f t="shared" si="7"/>
        <v>1</v>
      </c>
    </row>
    <row r="41" spans="1:11" s="86" customFormat="1" ht="12.75" customHeight="1">
      <c r="A41" s="87"/>
      <c r="B41" s="54">
        <v>321</v>
      </c>
      <c r="C41" s="54" t="s">
        <v>195</v>
      </c>
      <c r="D41" s="89">
        <f>+'[3]2021'!$E$38</f>
        <v>37399.32</v>
      </c>
      <c r="E41" s="89">
        <v>51000</v>
      </c>
      <c r="F41" s="89">
        <f>+'[2]PLAN RASHODA I IZDATAKA'!I10</f>
        <v>59400</v>
      </c>
      <c r="G41" s="89">
        <f>+'[2]PLAN RASHODA I IZDATAKA'!J10</f>
        <v>59400</v>
      </c>
      <c r="H41" s="62">
        <f t="shared" si="6"/>
        <v>1.5882641716480406</v>
      </c>
      <c r="I41" s="62">
        <f t="shared" si="7"/>
        <v>1</v>
      </c>
    </row>
    <row r="42" spans="1:11" s="86" customFormat="1" ht="12.75" customHeight="1">
      <c r="A42" s="87"/>
      <c r="B42" s="54">
        <v>322</v>
      </c>
      <c r="C42" s="54" t="s">
        <v>196</v>
      </c>
      <c r="D42" s="89">
        <f>+'[3]2021'!$E$46</f>
        <v>409161.8</v>
      </c>
      <c r="E42" s="89">
        <v>408000</v>
      </c>
      <c r="F42" s="89">
        <f>+'[2]PLAN RASHODA I IZDATAKA'!I11</f>
        <v>447700</v>
      </c>
      <c r="G42" s="89">
        <f>+'[2]PLAN RASHODA I IZDATAKA'!J11</f>
        <v>447699.99999999994</v>
      </c>
      <c r="H42" s="62">
        <f t="shared" si="6"/>
        <v>1.0941881671260609</v>
      </c>
      <c r="I42" s="62">
        <f t="shared" si="7"/>
        <v>0.99999999999999989</v>
      </c>
    </row>
    <row r="43" spans="1:11" s="86" customFormat="1" ht="12.75" customHeight="1">
      <c r="A43" s="87"/>
      <c r="B43" s="87">
        <v>323</v>
      </c>
      <c r="C43" s="54" t="s">
        <v>197</v>
      </c>
      <c r="D43" s="89">
        <f>+'[3]2021'!$E$61</f>
        <v>689886.84000000008</v>
      </c>
      <c r="E43" s="89">
        <v>681500</v>
      </c>
      <c r="F43" s="89">
        <f>+'[2]PLAN RASHODA I IZDATAKA'!I12</f>
        <v>625100</v>
      </c>
      <c r="G43" s="89">
        <f>+'[2]PLAN RASHODA I IZDATAKA'!J12</f>
        <v>625100.74</v>
      </c>
      <c r="H43" s="62">
        <f t="shared" si="6"/>
        <v>0.90609170048815535</v>
      </c>
      <c r="I43" s="62">
        <f t="shared" si="7"/>
        <v>1.0000011838105902</v>
      </c>
    </row>
    <row r="44" spans="1:11" s="86" customFormat="1" ht="12.75" customHeight="1">
      <c r="A44" s="87"/>
      <c r="B44" s="54">
        <v>329</v>
      </c>
      <c r="C44" s="54" t="s">
        <v>72</v>
      </c>
      <c r="D44" s="89">
        <f>+'[3]2021'!$E$85</f>
        <v>32230.49</v>
      </c>
      <c r="E44" s="89">
        <v>33000</v>
      </c>
      <c r="F44" s="89">
        <f>+'[2]PLAN RASHODA I IZDATAKA'!I13</f>
        <v>1300</v>
      </c>
      <c r="G44" s="89">
        <f>+'[2]PLAN RASHODA I IZDATAKA'!J13</f>
        <v>1225</v>
      </c>
      <c r="H44" s="62">
        <f t="shared" si="6"/>
        <v>3.8007489181827517E-2</v>
      </c>
      <c r="I44" s="62">
        <f t="shared" si="7"/>
        <v>0.94230769230769229</v>
      </c>
    </row>
    <row r="45" spans="1:11" s="86" customFormat="1" ht="12.75" customHeight="1">
      <c r="A45" s="54"/>
      <c r="B45" s="87">
        <v>324</v>
      </c>
      <c r="C45" s="54" t="s">
        <v>209</v>
      </c>
      <c r="D45" s="89">
        <v>0</v>
      </c>
      <c r="E45" s="89">
        <v>0</v>
      </c>
      <c r="F45" s="89">
        <f>+'[2]PLAN RASHODA I IZDATAKA'!I14</f>
        <v>39000</v>
      </c>
      <c r="G45" s="89">
        <f>+'[2]PLAN RASHODA I IZDATAKA'!J14</f>
        <v>38982.559999999998</v>
      </c>
      <c r="H45" s="62">
        <f>IFERROR(G45/D45,)</f>
        <v>0</v>
      </c>
      <c r="I45" s="62">
        <f>IFERROR(G45/F45,)</f>
        <v>0.99955282051282046</v>
      </c>
    </row>
    <row r="46" spans="1:11" s="86" customFormat="1" ht="12.75" customHeight="1">
      <c r="A46" s="87"/>
      <c r="B46" s="54">
        <v>343</v>
      </c>
      <c r="C46" s="54" t="s">
        <v>198</v>
      </c>
      <c r="D46" s="89">
        <f>+'[3]2021'!$E$91</f>
        <v>6721.55</v>
      </c>
      <c r="E46" s="89">
        <v>6500</v>
      </c>
      <c r="F46" s="89">
        <f>+'[2]PLAN RASHODA I IZDATAKA'!I16</f>
        <v>7500</v>
      </c>
      <c r="G46" s="89">
        <f>+'[2]PLAN RASHODA I IZDATAKA'!J16</f>
        <v>7591.7</v>
      </c>
      <c r="H46" s="62">
        <f t="shared" si="6"/>
        <v>1.1294567473276254</v>
      </c>
      <c r="I46" s="62">
        <f t="shared" si="7"/>
        <v>1.0122266666666666</v>
      </c>
    </row>
    <row r="47" spans="1:11" s="86" customFormat="1" ht="12.75" customHeight="1">
      <c r="A47" s="87"/>
      <c r="B47" s="54">
        <v>422</v>
      </c>
      <c r="C47" s="54" t="s">
        <v>200</v>
      </c>
      <c r="D47" s="89">
        <f>+'[3]2021'!$E$353</f>
        <v>57000</v>
      </c>
      <c r="E47" s="89">
        <v>120000</v>
      </c>
      <c r="F47" s="89">
        <f>+'[2]PLAN RASHODA I IZDATAKA'!I130</f>
        <v>120000</v>
      </c>
      <c r="G47" s="89">
        <f>+'[2]PLAN RASHODA I IZDATAKA'!J130</f>
        <v>120000</v>
      </c>
      <c r="H47" s="62">
        <f t="shared" si="6"/>
        <v>2.1052631578947367</v>
      </c>
      <c r="I47" s="62">
        <f t="shared" si="7"/>
        <v>1</v>
      </c>
    </row>
    <row r="48" spans="1:11" s="93" customFormat="1" ht="25.5" customHeight="1">
      <c r="A48" s="80"/>
      <c r="B48" s="81">
        <v>42</v>
      </c>
      <c r="C48" s="81" t="s">
        <v>315</v>
      </c>
      <c r="D48" s="82">
        <f>+D49</f>
        <v>0</v>
      </c>
      <c r="E48" s="82">
        <f t="shared" ref="E48:G48" si="25">+E49</f>
        <v>19000</v>
      </c>
      <c r="F48" s="82">
        <f t="shared" si="25"/>
        <v>0</v>
      </c>
      <c r="G48" s="82">
        <f t="shared" si="25"/>
        <v>0</v>
      </c>
      <c r="H48" s="92">
        <f t="shared" si="6"/>
        <v>0</v>
      </c>
      <c r="I48" s="92">
        <f t="shared" si="7"/>
        <v>0</v>
      </c>
    </row>
    <row r="49" spans="1:9" s="86" customFormat="1">
      <c r="A49" s="87"/>
      <c r="B49" s="54">
        <v>322</v>
      </c>
      <c r="C49" s="54" t="s">
        <v>196</v>
      </c>
      <c r="D49" s="89">
        <v>0</v>
      </c>
      <c r="E49" s="89">
        <v>19000</v>
      </c>
      <c r="F49" s="89">
        <v>0</v>
      </c>
      <c r="G49" s="89"/>
      <c r="H49" s="74">
        <f t="shared" si="6"/>
        <v>0</v>
      </c>
      <c r="I49" s="74">
        <f t="shared" si="7"/>
        <v>0</v>
      </c>
    </row>
    <row r="50" spans="1:9" s="93" customFormat="1" ht="25.5" customHeight="1">
      <c r="A50" s="80"/>
      <c r="B50" s="81">
        <v>44</v>
      </c>
      <c r="C50" s="81" t="s">
        <v>314</v>
      </c>
      <c r="D50" s="82">
        <f>SUM(D51:D55)</f>
        <v>567083.29</v>
      </c>
      <c r="E50" s="82">
        <f t="shared" ref="E50:G50" si="26">SUM(E51:E55)</f>
        <v>579700</v>
      </c>
      <c r="F50" s="82">
        <f t="shared" si="26"/>
        <v>516500</v>
      </c>
      <c r="G50" s="82">
        <f t="shared" si="26"/>
        <v>515838.8</v>
      </c>
      <c r="H50" s="92">
        <f t="shared" si="6"/>
        <v>0.90963498501251894</v>
      </c>
      <c r="I50" s="92">
        <f t="shared" si="7"/>
        <v>0.99871984511132617</v>
      </c>
    </row>
    <row r="51" spans="1:9" s="86" customFormat="1" ht="12.75" customHeight="1">
      <c r="A51" s="54"/>
      <c r="B51" s="87">
        <v>311</v>
      </c>
      <c r="C51" s="54" t="s">
        <v>192</v>
      </c>
      <c r="D51" s="89">
        <f>+'[3]2021'!$E$303</f>
        <v>395948.03</v>
      </c>
      <c r="E51" s="89">
        <v>398000</v>
      </c>
      <c r="F51" s="89">
        <f>+'[2]PLAN RASHODA I IZDATAKA'!I113</f>
        <v>308300</v>
      </c>
      <c r="G51" s="89">
        <f>+'[2]PLAN RASHODA I IZDATAKA'!J113</f>
        <v>308300</v>
      </c>
      <c r="H51" s="62">
        <f t="shared" si="6"/>
        <v>0.77863753988118078</v>
      </c>
      <c r="I51" s="62">
        <f t="shared" si="7"/>
        <v>1</v>
      </c>
    </row>
    <row r="52" spans="1:9" s="86" customFormat="1" ht="12.75" customHeight="1">
      <c r="A52" s="54"/>
      <c r="B52" s="87">
        <v>312</v>
      </c>
      <c r="C52" s="54" t="s">
        <v>193</v>
      </c>
      <c r="D52" s="89">
        <f>+'[3]2021'!$E$305</f>
        <v>46007.51</v>
      </c>
      <c r="E52" s="89">
        <v>56200</v>
      </c>
      <c r="F52" s="89">
        <f>+'[2]PLAN RASHODA I IZDATAKA'!$I$114</f>
        <v>79300</v>
      </c>
      <c r="G52" s="89">
        <f>+'[2]PLAN RASHODA I IZDATAKA'!J114</f>
        <v>68578.8</v>
      </c>
      <c r="H52" s="62">
        <f t="shared" si="6"/>
        <v>1.4906001215888449</v>
      </c>
      <c r="I52" s="62">
        <f t="shared" si="7"/>
        <v>0.86480201765447673</v>
      </c>
    </row>
    <row r="53" spans="1:9" s="86" customFormat="1" ht="12.75" customHeight="1">
      <c r="A53" s="54"/>
      <c r="B53" s="87">
        <v>313</v>
      </c>
      <c r="C53" s="54" t="s">
        <v>194</v>
      </c>
      <c r="D53" s="89">
        <f>+'[3]2021'!$E$309</f>
        <v>65985.75</v>
      </c>
      <c r="E53" s="89">
        <v>77000</v>
      </c>
      <c r="F53" s="89">
        <f>+'[2]PLAN RASHODA I IZDATAKA'!$I$115</f>
        <v>70000</v>
      </c>
      <c r="G53" s="89">
        <f>+'[2]PLAN RASHODA I IZDATAKA'!J115</f>
        <v>70000</v>
      </c>
      <c r="H53" s="62">
        <f t="shared" si="6"/>
        <v>1.0608351045490882</v>
      </c>
      <c r="I53" s="62">
        <f t="shared" si="7"/>
        <v>1</v>
      </c>
    </row>
    <row r="54" spans="1:9" s="86" customFormat="1" ht="12.75" customHeight="1">
      <c r="A54" s="54"/>
      <c r="B54" s="87">
        <v>321</v>
      </c>
      <c r="C54" s="54" t="s">
        <v>195</v>
      </c>
      <c r="D54" s="89">
        <f>+'[3]2021'!$E$313</f>
        <v>23500</v>
      </c>
      <c r="E54" s="89">
        <v>29500</v>
      </c>
      <c r="F54" s="89">
        <f>+'[2]PLAN RASHODA I IZDATAKA'!I117</f>
        <v>32400</v>
      </c>
      <c r="G54" s="89">
        <f>+'[2]PLAN RASHODA I IZDATAKA'!J116</f>
        <v>30960</v>
      </c>
      <c r="H54" s="62">
        <f t="shared" si="6"/>
        <v>1.3174468085106383</v>
      </c>
      <c r="I54" s="62">
        <f t="shared" si="7"/>
        <v>0.9555555555555556</v>
      </c>
    </row>
    <row r="55" spans="1:9" s="86" customFormat="1">
      <c r="A55" s="87"/>
      <c r="B55" s="54">
        <v>322</v>
      </c>
      <c r="C55" s="54" t="s">
        <v>196</v>
      </c>
      <c r="D55" s="89">
        <f>+'[3]2021'!$E$331</f>
        <v>35642</v>
      </c>
      <c r="E55" s="89">
        <v>19000</v>
      </c>
      <c r="F55" s="89">
        <v>26500</v>
      </c>
      <c r="G55" s="89">
        <f>+'[2]PLAN RASHODA I IZDATAKA'!J125</f>
        <v>38000</v>
      </c>
      <c r="H55" s="74">
        <f t="shared" si="6"/>
        <v>1.06615790359688</v>
      </c>
      <c r="I55" s="74">
        <f t="shared" si="7"/>
        <v>1.4339622641509433</v>
      </c>
    </row>
    <row r="56" spans="1:9" s="93" customFormat="1" ht="25.5" customHeight="1">
      <c r="A56" s="80"/>
      <c r="B56" s="81">
        <v>49</v>
      </c>
      <c r="C56" s="81" t="s">
        <v>313</v>
      </c>
      <c r="D56" s="82">
        <f>SUM(D57:D62)</f>
        <v>12933351.310000001</v>
      </c>
      <c r="E56" s="82">
        <f t="shared" ref="E56:G56" si="27">SUM(E57:E62)</f>
        <v>14240400</v>
      </c>
      <c r="F56" s="82">
        <f t="shared" si="27"/>
        <v>14697900</v>
      </c>
      <c r="G56" s="82">
        <f t="shared" si="27"/>
        <v>13233497.74</v>
      </c>
      <c r="H56" s="92">
        <f t="shared" si="6"/>
        <v>1.0232071659391118</v>
      </c>
      <c r="I56" s="92">
        <f t="shared" si="7"/>
        <v>0.90036656529164028</v>
      </c>
    </row>
    <row r="57" spans="1:9" s="86" customFormat="1" ht="12.75" customHeight="1">
      <c r="A57" s="87"/>
      <c r="B57" s="54">
        <v>311</v>
      </c>
      <c r="C57" s="54" t="s">
        <v>192</v>
      </c>
      <c r="D57" s="89">
        <f>+'[3]2021'!$E$7</f>
        <v>10560618.82</v>
      </c>
      <c r="E57" s="89">
        <v>11576400</v>
      </c>
      <c r="F57" s="89">
        <f>+'[2]PLAN RASHODA I IZDATAKA'!$I$20</f>
        <v>12031400</v>
      </c>
      <c r="G57" s="89">
        <f>+'[2]PLAN RASHODA I IZDATAKA'!$J$20</f>
        <v>10766070.109999999</v>
      </c>
      <c r="H57" s="74">
        <f t="shared" si="6"/>
        <v>1.0194544745437559</v>
      </c>
      <c r="I57" s="74">
        <f t="shared" si="7"/>
        <v>0.89483103462606173</v>
      </c>
    </row>
    <row r="58" spans="1:9" s="86" customFormat="1" ht="12.75" customHeight="1">
      <c r="A58" s="87"/>
      <c r="B58" s="54">
        <v>312</v>
      </c>
      <c r="C58" s="54" t="s">
        <v>193</v>
      </c>
      <c r="D58" s="89">
        <f>+'[3]2021'!$E$10</f>
        <v>428513.87</v>
      </c>
      <c r="E58" s="89">
        <v>438500</v>
      </c>
      <c r="F58" s="89">
        <f>+'[2]PLAN RASHODA I IZDATAKA'!$I$21</f>
        <v>438000</v>
      </c>
      <c r="G58" s="89">
        <f>+'[2]PLAN RASHODA I IZDATAKA'!$J$21</f>
        <v>449811.52</v>
      </c>
      <c r="H58" s="74">
        <f t="shared" si="6"/>
        <v>1.0497011917023831</v>
      </c>
      <c r="I58" s="74">
        <f t="shared" si="7"/>
        <v>1.0269669406392694</v>
      </c>
    </row>
    <row r="59" spans="1:9" s="86" customFormat="1" ht="12.75" customHeight="1">
      <c r="A59" s="87"/>
      <c r="B59" s="54">
        <v>313</v>
      </c>
      <c r="C59" s="54" t="s">
        <v>194</v>
      </c>
      <c r="D59" s="89">
        <f>+'[3]2021'!$E$16</f>
        <v>1730626.31</v>
      </c>
      <c r="E59" s="89">
        <v>1929000</v>
      </c>
      <c r="F59" s="89">
        <f>+'[2]PLAN RASHODA I IZDATAKA'!$I$22</f>
        <v>1937000</v>
      </c>
      <c r="G59" s="89">
        <f>+'[2]PLAN RASHODA I IZDATAKA'!$J$22</f>
        <v>1759845.9900000002</v>
      </c>
      <c r="H59" s="74">
        <f t="shared" si="6"/>
        <v>1.0168838759882255</v>
      </c>
      <c r="I59" s="74">
        <f t="shared" si="7"/>
        <v>0.90854207021166766</v>
      </c>
    </row>
    <row r="60" spans="1:9" s="86" customFormat="1" ht="12.75" customHeight="1">
      <c r="A60" s="87"/>
      <c r="B60" s="54">
        <v>321</v>
      </c>
      <c r="C60" s="54" t="s">
        <v>195</v>
      </c>
      <c r="D60" s="89">
        <f>+'[3]2021'!$E$20</f>
        <v>158836.20000000001</v>
      </c>
      <c r="E60" s="89">
        <v>160000</v>
      </c>
      <c r="F60" s="89">
        <f>+'[2]PLAN RASHODA I IZDATAKA'!$I$24</f>
        <v>190000</v>
      </c>
      <c r="G60" s="89">
        <f>+'[2]PLAN RASHODA I IZDATAKA'!$J$24</f>
        <v>172304.74</v>
      </c>
      <c r="H60" s="74">
        <f t="shared" ref="H60:H61" si="28">IFERROR(G60/D60,)</f>
        <v>1.0847951537495859</v>
      </c>
      <c r="I60" s="74">
        <f t="shared" ref="I60:I61" si="29">IFERROR(G60/F60,)</f>
        <v>0.90686705263157885</v>
      </c>
    </row>
    <row r="61" spans="1:9" s="86" customFormat="1" ht="12.75" customHeight="1">
      <c r="A61" s="87"/>
      <c r="B61" s="54">
        <v>329</v>
      </c>
      <c r="C61" s="54" t="s">
        <v>72</v>
      </c>
      <c r="D61" s="89">
        <f>+'[3]2021'!$E$22</f>
        <v>44922.13</v>
      </c>
      <c r="E61" s="89">
        <v>70600</v>
      </c>
      <c r="F61" s="89">
        <f>+'[2]PLAN RASHODA I IZDATAKA'!$I$27</f>
        <v>75600</v>
      </c>
      <c r="G61" s="89">
        <f>+'[2]PLAN RASHODA I IZDATAKA'!$J$27</f>
        <v>66254.8</v>
      </c>
      <c r="H61" s="74">
        <f t="shared" si="28"/>
        <v>1.4748810886750028</v>
      </c>
      <c r="I61" s="74">
        <f t="shared" si="29"/>
        <v>0.87638624338624338</v>
      </c>
    </row>
    <row r="62" spans="1:9" s="86" customFormat="1" ht="12.75" customHeight="1">
      <c r="A62" s="87"/>
      <c r="B62" s="54">
        <v>343</v>
      </c>
      <c r="C62" s="54" t="s">
        <v>198</v>
      </c>
      <c r="D62" s="89">
        <f>+'[3]2021'!$E$25</f>
        <v>9833.98</v>
      </c>
      <c r="E62" s="89">
        <v>65900</v>
      </c>
      <c r="F62" s="89">
        <f>+'[2]PLAN RASHODA I IZDATAKA'!$I$29</f>
        <v>25900</v>
      </c>
      <c r="G62" s="89">
        <f>+'[2]PLAN RASHODA I IZDATAKA'!$J$29</f>
        <v>19210.580000000002</v>
      </c>
      <c r="H62" s="74">
        <f t="shared" si="6"/>
        <v>1.9534898382953803</v>
      </c>
      <c r="I62" s="74">
        <f t="shared" si="7"/>
        <v>0.74172123552123559</v>
      </c>
    </row>
    <row r="63" spans="1:9" s="93" customFormat="1" ht="25.5" customHeight="1">
      <c r="A63" s="80"/>
      <c r="B63" s="81">
        <v>55</v>
      </c>
      <c r="C63" s="81" t="s">
        <v>312</v>
      </c>
      <c r="D63" s="82">
        <f>SUM(D64:D72)</f>
        <v>1028215.3999999999</v>
      </c>
      <c r="E63" s="82">
        <f t="shared" ref="E63:G63" si="30">SUM(E64:E72)</f>
        <v>1162400</v>
      </c>
      <c r="F63" s="82">
        <f t="shared" si="30"/>
        <v>1145200</v>
      </c>
      <c r="G63" s="82">
        <f t="shared" si="30"/>
        <v>1096860.3800000001</v>
      </c>
      <c r="H63" s="92">
        <f t="shared" si="6"/>
        <v>1.0667612836765528</v>
      </c>
      <c r="I63" s="92">
        <f t="shared" si="7"/>
        <v>0.95778936430317863</v>
      </c>
    </row>
    <row r="64" spans="1:9" s="86" customFormat="1">
      <c r="A64" s="87"/>
      <c r="B64" s="54">
        <v>311</v>
      </c>
      <c r="C64" s="54" t="s">
        <v>192</v>
      </c>
      <c r="D64" s="89">
        <f>+'[3]2021'!$E$208</f>
        <v>29598.99</v>
      </c>
      <c r="E64" s="89">
        <v>0</v>
      </c>
      <c r="F64" s="89"/>
      <c r="G64" s="89"/>
      <c r="H64" s="74">
        <f t="shared" si="6"/>
        <v>0</v>
      </c>
      <c r="I64" s="74">
        <f t="shared" si="7"/>
        <v>0</v>
      </c>
    </row>
    <row r="65" spans="1:9" s="86" customFormat="1">
      <c r="A65" s="87"/>
      <c r="B65" s="54">
        <v>321</v>
      </c>
      <c r="C65" s="54" t="s">
        <v>195</v>
      </c>
      <c r="D65" s="89"/>
      <c r="E65" s="89">
        <v>0</v>
      </c>
      <c r="F65" s="89">
        <f>+'[4]PLAN RASHODA I IZDATAKA'!$I$80</f>
        <v>1100</v>
      </c>
      <c r="G65" s="89">
        <f>+'[2]PLAN RASHODA I IZDATAKA'!$J$41+'[2]PLAN RASHODA I IZDATAKA'!$J$80</f>
        <v>2066</v>
      </c>
      <c r="H65" s="74">
        <f t="shared" si="6"/>
        <v>0</v>
      </c>
      <c r="I65" s="74">
        <f t="shared" si="7"/>
        <v>1.8781818181818182</v>
      </c>
    </row>
    <row r="66" spans="1:9" s="86" customFormat="1">
      <c r="A66" s="87"/>
      <c r="B66" s="54">
        <v>322</v>
      </c>
      <c r="C66" s="54" t="s">
        <v>196</v>
      </c>
      <c r="D66" s="89">
        <f>+'[3]2021'!$E$153+'[3]2021'!$E$210</f>
        <v>273599.90000000002</v>
      </c>
      <c r="E66" s="89">
        <v>387000</v>
      </c>
      <c r="F66" s="89">
        <f>+'[4]PLAN RASHODA I IZDATAKA'!$I$42+'[4]PLAN RASHODA I IZDATAKA'!$I$81</f>
        <v>348600</v>
      </c>
      <c r="G66" s="89">
        <f>+'[2]PLAN RASHODA I IZDATAKA'!$J$42+'[2]PLAN RASHODA I IZDATAKA'!$J$81</f>
        <v>351517.7</v>
      </c>
      <c r="H66" s="74">
        <f t="shared" si="6"/>
        <v>1.2847873847907108</v>
      </c>
      <c r="I66" s="74">
        <f t="shared" si="7"/>
        <v>1.0083697647733794</v>
      </c>
    </row>
    <row r="67" spans="1:9" s="86" customFormat="1">
      <c r="A67" s="87"/>
      <c r="B67" s="54">
        <v>323</v>
      </c>
      <c r="C67" s="54" t="s">
        <v>197</v>
      </c>
      <c r="D67" s="89">
        <f>+'[3]2021'!$E$222+'[3]2021'!$E$161</f>
        <v>50527.75</v>
      </c>
      <c r="E67" s="89">
        <v>76000</v>
      </c>
      <c r="F67" s="89">
        <f>+'[4]PLAN RASHODA I IZDATAKA'!$I$43+'[4]PLAN RASHODA I IZDATAKA'!$I$82</f>
        <v>117900</v>
      </c>
      <c r="G67" s="89">
        <f>+'[2]PLAN RASHODA I IZDATAKA'!$J$43+'[2]PLAN RASHODA I IZDATAKA'!$J$82</f>
        <v>70465.350000000006</v>
      </c>
      <c r="H67" s="74">
        <f t="shared" si="6"/>
        <v>1.3945871328131572</v>
      </c>
      <c r="I67" s="74">
        <f t="shared" si="7"/>
        <v>0.59767048346055984</v>
      </c>
    </row>
    <row r="68" spans="1:9" s="86" customFormat="1">
      <c r="A68" s="87"/>
      <c r="B68" s="54">
        <v>329</v>
      </c>
      <c r="C68" s="54" t="s">
        <v>72</v>
      </c>
      <c r="D68" s="89">
        <f>+'[3]2021'!$E$174</f>
        <v>7146.96</v>
      </c>
      <c r="E68" s="89">
        <v>3400</v>
      </c>
      <c r="F68" s="89">
        <f>+'[4]PLAN RASHODA I IZDATAKA'!$I$44</f>
        <v>1000</v>
      </c>
      <c r="G68" s="89">
        <f>+'[2]PLAN RASHODA I IZDATAKA'!$J$44</f>
        <v>0</v>
      </c>
      <c r="H68" s="74">
        <f t="shared" si="6"/>
        <v>0</v>
      </c>
      <c r="I68" s="74">
        <f t="shared" si="7"/>
        <v>0</v>
      </c>
    </row>
    <row r="69" spans="1:9" s="86" customFormat="1">
      <c r="A69" s="87"/>
      <c r="B69" s="54">
        <v>343</v>
      </c>
      <c r="C69" s="54" t="s">
        <v>198</v>
      </c>
      <c r="D69" s="89"/>
      <c r="E69" s="89">
        <v>0</v>
      </c>
      <c r="F69" s="89">
        <v>0</v>
      </c>
      <c r="G69" s="89"/>
      <c r="H69" s="74">
        <f t="shared" ref="H69" si="31">IFERROR(G69/D69,)</f>
        <v>0</v>
      </c>
      <c r="I69" s="74">
        <f t="shared" ref="I69" si="32">IFERROR(G69/F69,)</f>
        <v>0</v>
      </c>
    </row>
    <row r="70" spans="1:9" s="86" customFormat="1">
      <c r="A70" s="87"/>
      <c r="B70" s="54">
        <v>372</v>
      </c>
      <c r="C70" s="54" t="s">
        <v>321</v>
      </c>
      <c r="D70" s="89">
        <f>+'[3]2021'!$E$180</f>
        <v>118907.4</v>
      </c>
      <c r="E70" s="89">
        <v>140000</v>
      </c>
      <c r="F70" s="89">
        <f>+'[4]PLAN RASHODA I IZDATAKA'!$I$46</f>
        <v>133800</v>
      </c>
      <c r="G70" s="89">
        <f>+'[2]PLAN RASHODA I IZDATAKA'!$J$46</f>
        <v>82462.2</v>
      </c>
      <c r="H70" s="74">
        <f t="shared" ref="H70" si="33">IFERROR(G70/D70,)</f>
        <v>0.69349931122873765</v>
      </c>
      <c r="I70" s="74">
        <f t="shared" ref="I70" si="34">IFERROR(G70/F70,)</f>
        <v>0.61630941704035869</v>
      </c>
    </row>
    <row r="71" spans="1:9" s="86" customFormat="1">
      <c r="A71" s="87"/>
      <c r="B71" s="54">
        <v>422</v>
      </c>
      <c r="C71" s="54" t="s">
        <v>200</v>
      </c>
      <c r="D71" s="89">
        <f>+'[3]2021'!$E$229+'[3]2021'!$E$182</f>
        <v>158576.69</v>
      </c>
      <c r="E71" s="89">
        <v>140000</v>
      </c>
      <c r="F71" s="89">
        <f>+'[4]PLAN RASHODA I IZDATAKA'!$I$49+'[4]PLAN RASHODA I IZDATAKA'!$I$85</f>
        <v>189300</v>
      </c>
      <c r="G71" s="89">
        <f>+'[2]PLAN RASHODA I IZDATAKA'!$J$49+'[2]PLAN RASHODA I IZDATAKA'!$J$85</f>
        <v>227904.38</v>
      </c>
      <c r="H71" s="74">
        <f t="shared" si="6"/>
        <v>1.4371871427004814</v>
      </c>
      <c r="I71" s="74">
        <f t="shared" si="7"/>
        <v>1.2039322768092975</v>
      </c>
    </row>
    <row r="72" spans="1:9" s="86" customFormat="1">
      <c r="A72" s="87"/>
      <c r="B72" s="54">
        <v>424</v>
      </c>
      <c r="C72" s="54" t="s">
        <v>114</v>
      </c>
      <c r="D72" s="89">
        <f>+'[3]2021'!$E$234+'[3]2021'!$E$186+'[3]2021'!$E$35</f>
        <v>389857.70999999996</v>
      </c>
      <c r="E72" s="89">
        <v>416000</v>
      </c>
      <c r="F72" s="89">
        <f>+'[4]PLAN RASHODA I IZDATAKA'!$I$121+'[4]PLAN RASHODA I IZDATAKA'!$I$86+'[4]PLAN RASHODA I IZDATAKA'!$I$50</f>
        <v>353500</v>
      </c>
      <c r="G72" s="89">
        <f>+'[2]PLAN RASHODA I IZDATAKA'!$J$50+'[2]PLAN RASHODA I IZDATAKA'!$J$86+'[2]PLAN RASHODA I IZDATAKA'!$J$121</f>
        <v>362444.75</v>
      </c>
      <c r="H72" s="74">
        <f t="shared" ref="H72:H73" si="35">IFERROR(G72/D72,)</f>
        <v>0.92968470470931575</v>
      </c>
      <c r="I72" s="74">
        <f t="shared" ref="I72:I73" si="36">IFERROR(G72/F72,)</f>
        <v>1.0253033946251768</v>
      </c>
    </row>
    <row r="73" spans="1:9" s="93" customFormat="1" ht="25.5" customHeight="1">
      <c r="A73" s="80"/>
      <c r="B73" s="81">
        <v>29</v>
      </c>
      <c r="C73" s="81" t="s">
        <v>322</v>
      </c>
      <c r="D73" s="82">
        <f>SUM(D74:D79)</f>
        <v>157158.79999999999</v>
      </c>
      <c r="E73" s="82">
        <f t="shared" ref="E73:G73" si="37">SUM(E74:E79)</f>
        <v>0</v>
      </c>
      <c r="F73" s="82">
        <f t="shared" si="37"/>
        <v>28200</v>
      </c>
      <c r="G73" s="82">
        <f t="shared" si="37"/>
        <v>28117.91</v>
      </c>
      <c r="H73" s="92">
        <f t="shared" si="35"/>
        <v>0.17891400290661422</v>
      </c>
      <c r="I73" s="92">
        <f t="shared" si="36"/>
        <v>0.99708900709219861</v>
      </c>
    </row>
    <row r="74" spans="1:9" s="86" customFormat="1">
      <c r="A74" s="87"/>
      <c r="B74" s="54">
        <v>313</v>
      </c>
      <c r="C74" s="54" t="s">
        <v>194</v>
      </c>
      <c r="D74" s="89">
        <v>0</v>
      </c>
      <c r="E74" s="89">
        <v>0</v>
      </c>
      <c r="F74" s="89">
        <f>+'[2]PLAN RASHODA I IZDATAKA'!$I$54</f>
        <v>400</v>
      </c>
      <c r="G74" s="89">
        <f>+'[2]PLAN RASHODA I IZDATAKA'!$J$54</f>
        <v>226.5</v>
      </c>
      <c r="H74" s="74">
        <f t="shared" ref="H74:H79" si="38">IFERROR(G74/D74,)</f>
        <v>0</v>
      </c>
      <c r="I74" s="74">
        <f t="shared" ref="I74:I79" si="39">IFERROR(G74/F74,)</f>
        <v>0.56625000000000003</v>
      </c>
    </row>
    <row r="75" spans="1:9" s="86" customFormat="1">
      <c r="A75" s="87"/>
      <c r="B75" s="54">
        <v>321</v>
      </c>
      <c r="C75" s="54" t="s">
        <v>195</v>
      </c>
      <c r="D75" s="89">
        <v>0</v>
      </c>
      <c r="E75" s="89">
        <v>0</v>
      </c>
      <c r="F75" s="89">
        <f>+'[2]PLAN RASHODA I IZDATAKA'!$I$56</f>
        <v>6400</v>
      </c>
      <c r="G75" s="89">
        <f>+'[2]PLAN RASHODA I IZDATAKA'!$J$56</f>
        <v>6304</v>
      </c>
      <c r="H75" s="74">
        <f t="shared" si="38"/>
        <v>0</v>
      </c>
      <c r="I75" s="74">
        <f t="shared" si="39"/>
        <v>0.98499999999999999</v>
      </c>
    </row>
    <row r="76" spans="1:9" s="86" customFormat="1">
      <c r="A76" s="87"/>
      <c r="B76" s="54">
        <v>322</v>
      </c>
      <c r="C76" s="54" t="s">
        <v>196</v>
      </c>
      <c r="D76" s="89">
        <f>+'[3]2021'!$E$237</f>
        <v>26189.81</v>
      </c>
      <c r="E76" s="89">
        <v>0</v>
      </c>
      <c r="F76" s="89">
        <f>+'[2]PLAN RASHODA I IZDATAKA'!$I$57</f>
        <v>3500</v>
      </c>
      <c r="G76" s="89">
        <f>+'[2]PLAN RASHODA I IZDATAKA'!$J$57</f>
        <v>3805.57</v>
      </c>
      <c r="H76" s="74">
        <f t="shared" si="38"/>
        <v>0.14530727790694167</v>
      </c>
      <c r="I76" s="74">
        <f t="shared" si="39"/>
        <v>1.0873057142857143</v>
      </c>
    </row>
    <row r="77" spans="1:9" s="86" customFormat="1">
      <c r="A77" s="87"/>
      <c r="B77" s="54">
        <v>323</v>
      </c>
      <c r="C77" s="54" t="s">
        <v>197</v>
      </c>
      <c r="D77" s="89">
        <f>+'[3]2021'!$E$239</f>
        <v>120483.47</v>
      </c>
      <c r="E77" s="89">
        <v>0</v>
      </c>
      <c r="F77" s="89">
        <f>+'[2]PLAN RASHODA I IZDATAKA'!$I$58</f>
        <v>17900</v>
      </c>
      <c r="G77" s="89">
        <f>+'[2]PLAN RASHODA I IZDATAKA'!$J$58</f>
        <v>17781.84</v>
      </c>
      <c r="H77" s="74">
        <f t="shared" si="38"/>
        <v>0.14758738273391361</v>
      </c>
      <c r="I77" s="74">
        <f t="shared" si="39"/>
        <v>0.99339888268156429</v>
      </c>
    </row>
    <row r="78" spans="1:9" s="86" customFormat="1">
      <c r="A78" s="87"/>
      <c r="B78" s="54">
        <v>329</v>
      </c>
      <c r="C78" s="54" t="s">
        <v>72</v>
      </c>
      <c r="D78" s="89">
        <v>0</v>
      </c>
      <c r="E78" s="89">
        <v>0</v>
      </c>
      <c r="F78" s="89"/>
      <c r="G78" s="89"/>
      <c r="H78" s="74">
        <f t="shared" si="38"/>
        <v>0</v>
      </c>
      <c r="I78" s="74">
        <f t="shared" si="39"/>
        <v>0</v>
      </c>
    </row>
    <row r="79" spans="1:9" s="86" customFormat="1">
      <c r="A79" s="87"/>
      <c r="B79" s="54">
        <v>422</v>
      </c>
      <c r="C79" s="54" t="s">
        <v>200</v>
      </c>
      <c r="D79" s="89">
        <f>+'[3]2021'!$E$242</f>
        <v>10485.52</v>
      </c>
      <c r="E79" s="89">
        <v>0</v>
      </c>
      <c r="F79" s="89"/>
      <c r="G79" s="89"/>
      <c r="H79" s="74">
        <f t="shared" si="38"/>
        <v>0</v>
      </c>
      <c r="I79" s="74">
        <f t="shared" si="39"/>
        <v>0</v>
      </c>
    </row>
    <row r="80" spans="1:9" ht="24.95" customHeight="1">
      <c r="D80" s="84"/>
    </row>
    <row r="81" spans="4:6" ht="24.95" customHeight="1">
      <c r="D81" s="83"/>
    </row>
    <row r="82" spans="4:6" ht="24.95" customHeight="1"/>
    <row r="83" spans="4:6" ht="24.95" customHeight="1"/>
    <row r="84" spans="4:6" ht="24.95" customHeight="1">
      <c r="F84" s="84"/>
    </row>
    <row r="85" spans="4:6" ht="24.95" customHeight="1">
      <c r="F85" s="83"/>
    </row>
    <row r="86" spans="4:6" ht="24.95" customHeight="1"/>
    <row r="87" spans="4:6" ht="24.95" customHeight="1"/>
    <row r="88" spans="4:6" ht="24.95" customHeight="1"/>
    <row r="89" spans="4:6" ht="24.95" customHeight="1"/>
    <row r="90" spans="4:6" ht="24.95" customHeight="1"/>
    <row r="91" spans="4:6" ht="24.95" customHeight="1"/>
    <row r="92" spans="4:6" ht="24.95" customHeight="1"/>
    <row r="93" spans="4:6" ht="24.95" customHeight="1"/>
    <row r="94" spans="4:6" ht="24.95" customHeight="1"/>
    <row r="95" spans="4:6" ht="24.95" customHeight="1"/>
    <row r="96" spans="4: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</sheetData>
  <mergeCells count="2">
    <mergeCell ref="A1:I1"/>
    <mergeCell ref="A2:I2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0" fitToWidth="0" fitToHeight="0" orientation="landscape" r:id="rId1"/>
  <rowBreaks count="2" manualBreakCount="2">
    <brk id="25" max="8" man="1"/>
    <brk id="5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2AF0-04DB-4F97-B796-5654F7BADE3C}">
  <sheetPr codeName="Sheet11"/>
  <dimension ref="A1:BH218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5"/>
  <cols>
    <col min="1" max="1" width="7.28515625" style="114" customWidth="1" collapsed="1"/>
    <col min="2" max="2" width="8.7109375" style="115" customWidth="1" collapsed="1"/>
    <col min="3" max="3" width="88.7109375" style="115" customWidth="1" collapsed="1"/>
    <col min="4" max="4" width="15.28515625" style="1" customWidth="1" collapsed="1"/>
    <col min="5" max="5" width="18" style="1" bestFit="1" customWidth="1" collapsed="1"/>
    <col min="6" max="6" width="15.140625" style="1" customWidth="1"/>
    <col min="7" max="7" width="16.42578125" style="1" bestFit="1" customWidth="1" collapsed="1"/>
    <col min="8" max="8" width="11.7109375" style="1" customWidth="1" collapsed="1"/>
    <col min="9" max="9" width="11.7109375" style="1" customWidth="1"/>
    <col min="10" max="10" width="12.7109375" style="2" bestFit="1" customWidth="1"/>
    <col min="11" max="11" width="9.140625" style="2"/>
    <col min="12" max="12" width="10.140625" style="2" bestFit="1" customWidth="1"/>
    <col min="13" max="60" width="9.140625" style="2"/>
    <col min="61" max="16384" width="9.140625" style="1"/>
  </cols>
  <sheetData>
    <row r="1" spans="1:60" s="117" customFormat="1" ht="30" customHeight="1">
      <c r="A1" s="157" t="s">
        <v>324</v>
      </c>
      <c r="B1" s="157"/>
      <c r="C1" s="157"/>
      <c r="D1" s="157"/>
      <c r="E1" s="157"/>
      <c r="F1" s="157"/>
      <c r="G1" s="157"/>
      <c r="H1" s="157"/>
      <c r="I1" s="158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</row>
    <row r="2" spans="1:60" s="117" customFormat="1" ht="27.75" customHeight="1">
      <c r="A2" s="159" t="s">
        <v>325</v>
      </c>
      <c r="B2" s="159"/>
      <c r="C2" s="159"/>
      <c r="D2" s="159"/>
      <c r="E2" s="159"/>
      <c r="F2" s="159"/>
      <c r="G2" s="159"/>
      <c r="H2" s="159"/>
      <c r="I2" s="160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</row>
    <row r="3" spans="1:60" ht="25.5">
      <c r="A3" s="106"/>
      <c r="B3" s="107"/>
      <c r="C3" s="118" t="s">
        <v>307</v>
      </c>
      <c r="D3" s="28" t="s">
        <v>329</v>
      </c>
      <c r="E3" s="28" t="s">
        <v>225</v>
      </c>
      <c r="F3" s="28" t="s">
        <v>296</v>
      </c>
      <c r="G3" s="29" t="s">
        <v>330</v>
      </c>
      <c r="H3" s="119" t="s">
        <v>212</v>
      </c>
      <c r="I3" s="119" t="s">
        <v>212</v>
      </c>
    </row>
    <row r="4" spans="1:60">
      <c r="A4" s="106"/>
      <c r="B4" s="108"/>
      <c r="C4" s="120">
        <v>1</v>
      </c>
      <c r="D4" s="120">
        <v>2</v>
      </c>
      <c r="E4" s="120">
        <v>3</v>
      </c>
      <c r="F4" s="120">
        <v>4</v>
      </c>
      <c r="G4" s="121">
        <v>5</v>
      </c>
      <c r="H4" s="121" t="s">
        <v>297</v>
      </c>
      <c r="I4" s="121" t="s">
        <v>298</v>
      </c>
    </row>
    <row r="5" spans="1:60" ht="15.75">
      <c r="A5" s="109"/>
      <c r="B5" s="110"/>
      <c r="C5" s="110" t="s">
        <v>332</v>
      </c>
      <c r="D5" s="97">
        <f t="shared" ref="D5:G5" si="0">D6+D77+D211</f>
        <v>17468832.489999998</v>
      </c>
      <c r="E5" s="97">
        <f t="shared" si="0"/>
        <v>18802200</v>
      </c>
      <c r="F5" s="97">
        <f t="shared" si="0"/>
        <v>19749050</v>
      </c>
      <c r="G5" s="97">
        <f t="shared" si="0"/>
        <v>18194749.93</v>
      </c>
      <c r="H5" s="94">
        <f t="shared" ref="H5:H68" si="1">IFERROR(G5/D5,)</f>
        <v>1.0415550060609688</v>
      </c>
      <c r="I5" s="94">
        <f t="shared" ref="I5:I68" si="2">IFERROR(G5/F5,)</f>
        <v>0.9212974765874814</v>
      </c>
      <c r="J5" s="2">
        <f>+D5-'IZVORI FINANCIRANJA'!D26</f>
        <v>0</v>
      </c>
      <c r="K5" s="2">
        <f>+E5-'IZVORI FINANCIRANJA'!E26</f>
        <v>0</v>
      </c>
      <c r="L5" s="2">
        <f>+F5-'IZVORI FINANCIRANJA'!F26</f>
        <v>0</v>
      </c>
      <c r="M5" s="2">
        <f>+G5-'IZVORI FINANCIRANJA'!G26</f>
        <v>0</v>
      </c>
    </row>
    <row r="6" spans="1:60">
      <c r="A6" s="111"/>
      <c r="B6" s="112" t="s">
        <v>3</v>
      </c>
      <c r="C6" s="112" t="s">
        <v>4</v>
      </c>
      <c r="D6" s="96">
        <f t="shared" ref="D6:G6" si="3">D7+D60</f>
        <v>14108751.310000001</v>
      </c>
      <c r="E6" s="96">
        <f t="shared" si="3"/>
        <v>15420400</v>
      </c>
      <c r="F6" s="96">
        <f t="shared" si="3"/>
        <v>15877900</v>
      </c>
      <c r="G6" s="96">
        <f t="shared" si="3"/>
        <v>14413497.740000002</v>
      </c>
      <c r="H6" s="99">
        <f t="shared" si="1"/>
        <v>1.0215998158379902</v>
      </c>
      <c r="I6" s="99">
        <f t="shared" si="2"/>
        <v>0.90777103647207769</v>
      </c>
    </row>
    <row r="7" spans="1:60">
      <c r="A7" s="113"/>
      <c r="B7" s="98" t="s">
        <v>5</v>
      </c>
      <c r="C7" s="98" t="s">
        <v>6</v>
      </c>
      <c r="D7" s="95">
        <f t="shared" ref="D7:G7" si="4">SUM(D8:D59)</f>
        <v>1175399.9999999998</v>
      </c>
      <c r="E7" s="95">
        <f t="shared" si="4"/>
        <v>1180000</v>
      </c>
      <c r="F7" s="95">
        <f t="shared" si="4"/>
        <v>1180000</v>
      </c>
      <c r="G7" s="95">
        <f t="shared" si="4"/>
        <v>1179999.9999999998</v>
      </c>
      <c r="H7" s="100">
        <f t="shared" si="1"/>
        <v>1.0039135613408201</v>
      </c>
      <c r="I7" s="100">
        <f t="shared" si="2"/>
        <v>0.99999999999999978</v>
      </c>
    </row>
    <row r="8" spans="1:60">
      <c r="A8" s="123" t="s">
        <v>2</v>
      </c>
      <c r="B8" s="124" t="s">
        <v>7</v>
      </c>
      <c r="C8" s="124" t="s">
        <v>8</v>
      </c>
      <c r="D8" s="6">
        <v>12021.67</v>
      </c>
      <c r="E8" s="5">
        <v>20000</v>
      </c>
      <c r="F8" s="5">
        <v>30000</v>
      </c>
      <c r="G8" s="5">
        <v>24840.46</v>
      </c>
      <c r="H8" s="101">
        <f t="shared" si="1"/>
        <v>2.0663069274069241</v>
      </c>
      <c r="I8" s="101">
        <f t="shared" si="2"/>
        <v>0.82801533333333333</v>
      </c>
    </row>
    <row r="9" spans="1:60">
      <c r="A9" s="123" t="s">
        <v>2</v>
      </c>
      <c r="B9" s="124" t="s">
        <v>9</v>
      </c>
      <c r="C9" s="124" t="s">
        <v>10</v>
      </c>
      <c r="D9" s="6">
        <v>1803</v>
      </c>
      <c r="E9" s="5">
        <v>5000</v>
      </c>
      <c r="F9" s="5">
        <v>5000</v>
      </c>
      <c r="G9" s="5">
        <v>5676.02</v>
      </c>
      <c r="H9" s="101">
        <f t="shared" si="1"/>
        <v>3.1480976150859679</v>
      </c>
      <c r="I9" s="101">
        <f t="shared" si="2"/>
        <v>1.1352040000000001</v>
      </c>
    </row>
    <row r="10" spans="1:60">
      <c r="A10" s="123" t="s">
        <v>2</v>
      </c>
      <c r="B10" s="124" t="s">
        <v>11</v>
      </c>
      <c r="C10" s="124" t="s">
        <v>12</v>
      </c>
      <c r="D10" s="6">
        <v>13022.15</v>
      </c>
      <c r="E10" s="5">
        <v>18000</v>
      </c>
      <c r="F10" s="5">
        <v>12000</v>
      </c>
      <c r="G10" s="5">
        <v>11654.16</v>
      </c>
      <c r="H10" s="101">
        <f t="shared" si="1"/>
        <v>0.89494899075805456</v>
      </c>
      <c r="I10" s="101">
        <f t="shared" si="2"/>
        <v>0.97118000000000004</v>
      </c>
    </row>
    <row r="11" spans="1:60">
      <c r="A11" s="123" t="s">
        <v>2</v>
      </c>
      <c r="B11" s="124" t="s">
        <v>333</v>
      </c>
      <c r="C11" s="124" t="s">
        <v>317</v>
      </c>
      <c r="D11" s="6">
        <v>0</v>
      </c>
      <c r="E11" s="5">
        <v>0</v>
      </c>
      <c r="F11" s="5">
        <v>1000</v>
      </c>
      <c r="G11" s="5">
        <v>374.43</v>
      </c>
      <c r="H11" s="101">
        <f t="shared" si="1"/>
        <v>0</v>
      </c>
      <c r="I11" s="101">
        <f t="shared" si="2"/>
        <v>0.37442999999999999</v>
      </c>
    </row>
    <row r="12" spans="1:60">
      <c r="A12" s="123" t="s">
        <v>2</v>
      </c>
      <c r="B12" s="124" t="s">
        <v>13</v>
      </c>
      <c r="C12" s="124" t="s">
        <v>14</v>
      </c>
      <c r="D12" s="6">
        <v>7892.5</v>
      </c>
      <c r="E12" s="5">
        <v>8000</v>
      </c>
      <c r="F12" s="5">
        <v>5000</v>
      </c>
      <c r="G12" s="5">
        <v>9370.93</v>
      </c>
      <c r="H12" s="101">
        <f t="shared" si="1"/>
        <v>1.1873208742477035</v>
      </c>
      <c r="I12" s="101">
        <f t="shared" si="2"/>
        <v>1.8741860000000001</v>
      </c>
    </row>
    <row r="13" spans="1:60">
      <c r="A13" s="123" t="s">
        <v>2</v>
      </c>
      <c r="B13" s="124" t="s">
        <v>334</v>
      </c>
      <c r="C13" s="124" t="s">
        <v>335</v>
      </c>
      <c r="D13" s="6">
        <v>0</v>
      </c>
      <c r="E13" s="5">
        <v>0</v>
      </c>
      <c r="F13" s="5">
        <v>2700</v>
      </c>
      <c r="G13" s="5">
        <v>4550</v>
      </c>
      <c r="H13" s="101">
        <f t="shared" si="1"/>
        <v>0</v>
      </c>
      <c r="I13" s="101">
        <f t="shared" si="2"/>
        <v>1.6851851851851851</v>
      </c>
    </row>
    <row r="14" spans="1:60">
      <c r="A14" s="123" t="s">
        <v>2</v>
      </c>
      <c r="B14" s="124" t="s">
        <v>205</v>
      </c>
      <c r="C14" s="124" t="s">
        <v>206</v>
      </c>
      <c r="D14" s="6">
        <v>2660</v>
      </c>
      <c r="E14" s="5">
        <v>0</v>
      </c>
      <c r="F14" s="5">
        <v>3700</v>
      </c>
      <c r="G14" s="5">
        <v>2934</v>
      </c>
      <c r="H14" s="101">
        <f t="shared" si="1"/>
        <v>1.1030075187969925</v>
      </c>
      <c r="I14" s="101">
        <f t="shared" si="2"/>
        <v>0.79297297297297298</v>
      </c>
    </row>
    <row r="15" spans="1:60">
      <c r="A15" s="123" t="s">
        <v>2</v>
      </c>
      <c r="B15" s="124" t="s">
        <v>15</v>
      </c>
      <c r="C15" s="124" t="s">
        <v>16</v>
      </c>
      <c r="D15" s="6">
        <v>25874.92</v>
      </c>
      <c r="E15" s="5">
        <v>33000</v>
      </c>
      <c r="F15" s="5">
        <v>43000</v>
      </c>
      <c r="G15" s="5">
        <v>36255.589999999997</v>
      </c>
      <c r="H15" s="101">
        <f t="shared" si="1"/>
        <v>1.4011865543932116</v>
      </c>
      <c r="I15" s="101">
        <f t="shared" si="2"/>
        <v>0.8431532558139534</v>
      </c>
    </row>
    <row r="16" spans="1:60">
      <c r="A16" s="123" t="s">
        <v>2</v>
      </c>
      <c r="B16" s="124" t="s">
        <v>17</v>
      </c>
      <c r="C16" s="124" t="s">
        <v>18</v>
      </c>
      <c r="D16" s="6">
        <v>12840.38</v>
      </c>
      <c r="E16" s="5">
        <v>14000</v>
      </c>
      <c r="F16" s="5">
        <v>14000</v>
      </c>
      <c r="G16" s="5">
        <v>10157.25</v>
      </c>
      <c r="H16" s="101">
        <f t="shared" si="1"/>
        <v>0.79103967328069735</v>
      </c>
      <c r="I16" s="101">
        <f t="shared" si="2"/>
        <v>0.7255178571428571</v>
      </c>
    </row>
    <row r="17" spans="1:9">
      <c r="A17" s="123" t="s">
        <v>2</v>
      </c>
      <c r="B17" s="124" t="s">
        <v>19</v>
      </c>
      <c r="C17" s="124" t="s">
        <v>20</v>
      </c>
      <c r="D17" s="6">
        <v>42602.559999999998</v>
      </c>
      <c r="E17" s="5">
        <v>30000</v>
      </c>
      <c r="F17" s="5">
        <v>50000</v>
      </c>
      <c r="G17" s="5">
        <v>67678.710000000006</v>
      </c>
      <c r="H17" s="101">
        <f t="shared" si="1"/>
        <v>1.5886066471122864</v>
      </c>
      <c r="I17" s="101">
        <f t="shared" si="2"/>
        <v>1.3535742000000002</v>
      </c>
    </row>
    <row r="18" spans="1:9">
      <c r="A18" s="123" t="s">
        <v>2</v>
      </c>
      <c r="B18" s="124" t="s">
        <v>21</v>
      </c>
      <c r="C18" s="124" t="s">
        <v>22</v>
      </c>
      <c r="D18" s="6">
        <v>987.79</v>
      </c>
      <c r="E18" s="5">
        <v>2000</v>
      </c>
      <c r="F18" s="5">
        <v>1000</v>
      </c>
      <c r="G18" s="5">
        <v>376.69</v>
      </c>
      <c r="H18" s="101">
        <f t="shared" si="1"/>
        <v>0.38134623756061514</v>
      </c>
      <c r="I18" s="101">
        <f t="shared" si="2"/>
        <v>0.37669000000000002</v>
      </c>
    </row>
    <row r="19" spans="1:9">
      <c r="A19" s="123" t="s">
        <v>2</v>
      </c>
      <c r="B19" s="124" t="s">
        <v>23</v>
      </c>
      <c r="C19" s="124" t="s">
        <v>24</v>
      </c>
      <c r="D19" s="6">
        <v>13599.7</v>
      </c>
      <c r="E19" s="5">
        <v>30000</v>
      </c>
      <c r="F19" s="5">
        <v>29600</v>
      </c>
      <c r="G19" s="5">
        <v>14524.33</v>
      </c>
      <c r="H19" s="101">
        <f t="shared" si="1"/>
        <v>1.0679889997573475</v>
      </c>
      <c r="I19" s="101">
        <f t="shared" si="2"/>
        <v>0.49068682432432431</v>
      </c>
    </row>
    <row r="20" spans="1:9">
      <c r="A20" s="123" t="s">
        <v>2</v>
      </c>
      <c r="B20" s="124" t="s">
        <v>25</v>
      </c>
      <c r="C20" s="124" t="s">
        <v>26</v>
      </c>
      <c r="D20" s="6">
        <v>700.58</v>
      </c>
      <c r="E20" s="5">
        <v>2000</v>
      </c>
      <c r="F20" s="5">
        <v>0</v>
      </c>
      <c r="G20" s="5">
        <v>0</v>
      </c>
      <c r="H20" s="101">
        <f t="shared" si="1"/>
        <v>0</v>
      </c>
      <c r="I20" s="101">
        <f t="shared" si="2"/>
        <v>0</v>
      </c>
    </row>
    <row r="21" spans="1:9">
      <c r="A21" s="123" t="s">
        <v>2</v>
      </c>
      <c r="B21" s="124" t="s">
        <v>27</v>
      </c>
      <c r="C21" s="124" t="s">
        <v>28</v>
      </c>
      <c r="D21" s="6">
        <v>124880.08</v>
      </c>
      <c r="E21" s="5">
        <v>169700</v>
      </c>
      <c r="F21" s="5">
        <v>189700</v>
      </c>
      <c r="G21" s="5">
        <v>193661.78</v>
      </c>
      <c r="H21" s="101">
        <f t="shared" si="1"/>
        <v>1.5507819982178102</v>
      </c>
      <c r="I21" s="101">
        <f t="shared" si="2"/>
        <v>1.0208844491302056</v>
      </c>
    </row>
    <row r="22" spans="1:9">
      <c r="A22" s="123" t="s">
        <v>2</v>
      </c>
      <c r="B22" s="124" t="s">
        <v>128</v>
      </c>
      <c r="C22" s="124" t="s">
        <v>129</v>
      </c>
      <c r="D22" s="6">
        <v>275.77</v>
      </c>
      <c r="E22" s="5">
        <v>300</v>
      </c>
      <c r="F22" s="5">
        <v>400</v>
      </c>
      <c r="G22" s="5">
        <v>130.03</v>
      </c>
      <c r="H22" s="101">
        <f t="shared" si="1"/>
        <v>0.47151611850455094</v>
      </c>
      <c r="I22" s="101">
        <f t="shared" si="2"/>
        <v>0.325075</v>
      </c>
    </row>
    <row r="23" spans="1:9">
      <c r="A23" s="123" t="s">
        <v>2</v>
      </c>
      <c r="B23" s="124" t="s">
        <v>130</v>
      </c>
      <c r="C23" s="124" t="s">
        <v>131</v>
      </c>
      <c r="D23" s="6">
        <v>0</v>
      </c>
      <c r="E23" s="5">
        <v>0</v>
      </c>
      <c r="F23" s="5">
        <v>0</v>
      </c>
      <c r="G23" s="5">
        <v>0</v>
      </c>
      <c r="H23" s="101">
        <f t="shared" si="1"/>
        <v>0</v>
      </c>
      <c r="I23" s="101">
        <f t="shared" si="2"/>
        <v>0</v>
      </c>
    </row>
    <row r="24" spans="1:9">
      <c r="A24" s="123" t="s">
        <v>2</v>
      </c>
      <c r="B24" s="124" t="s">
        <v>29</v>
      </c>
      <c r="C24" s="124" t="s">
        <v>30</v>
      </c>
      <c r="D24" s="6">
        <v>112675.39</v>
      </c>
      <c r="E24" s="5">
        <v>65000</v>
      </c>
      <c r="F24" s="5">
        <v>35000</v>
      </c>
      <c r="G24" s="5">
        <v>0</v>
      </c>
      <c r="H24" s="101">
        <f t="shared" si="1"/>
        <v>0</v>
      </c>
      <c r="I24" s="101">
        <f t="shared" si="2"/>
        <v>0</v>
      </c>
    </row>
    <row r="25" spans="1:9">
      <c r="A25" s="123" t="s">
        <v>2</v>
      </c>
      <c r="B25" s="124" t="s">
        <v>31</v>
      </c>
      <c r="C25" s="124" t="s">
        <v>32</v>
      </c>
      <c r="D25" s="6">
        <v>36207.32</v>
      </c>
      <c r="E25" s="5">
        <v>25000</v>
      </c>
      <c r="F25" s="5">
        <v>20000</v>
      </c>
      <c r="G25" s="5">
        <v>53860.17</v>
      </c>
      <c r="H25" s="101">
        <f t="shared" si="1"/>
        <v>1.4875492027578954</v>
      </c>
      <c r="I25" s="101">
        <f t="shared" si="2"/>
        <v>2.6930084999999999</v>
      </c>
    </row>
    <row r="26" spans="1:9">
      <c r="A26" s="123" t="s">
        <v>2</v>
      </c>
      <c r="B26" s="124" t="s">
        <v>132</v>
      </c>
      <c r="C26" s="124" t="s">
        <v>133</v>
      </c>
      <c r="D26" s="6">
        <v>11936.79</v>
      </c>
      <c r="E26" s="5">
        <v>14000</v>
      </c>
      <c r="F26" s="5">
        <v>37000</v>
      </c>
      <c r="G26" s="5">
        <v>38447.29</v>
      </c>
      <c r="H26" s="101">
        <f t="shared" si="1"/>
        <v>3.2209069607490788</v>
      </c>
      <c r="I26" s="101">
        <f t="shared" si="2"/>
        <v>1.039115945945946</v>
      </c>
    </row>
    <row r="27" spans="1:9">
      <c r="A27" s="123" t="s">
        <v>2</v>
      </c>
      <c r="B27" s="124" t="s">
        <v>33</v>
      </c>
      <c r="C27" s="124" t="s">
        <v>34</v>
      </c>
      <c r="D27" s="6">
        <v>18592.57</v>
      </c>
      <c r="E27" s="5">
        <v>16000</v>
      </c>
      <c r="F27" s="5">
        <v>21000</v>
      </c>
      <c r="G27" s="5">
        <v>23440.16</v>
      </c>
      <c r="H27" s="101">
        <f t="shared" si="1"/>
        <v>1.2607272690112232</v>
      </c>
      <c r="I27" s="101">
        <f t="shared" si="2"/>
        <v>1.1161980952380952</v>
      </c>
    </row>
    <row r="28" spans="1:9">
      <c r="A28" s="123" t="s">
        <v>2</v>
      </c>
      <c r="B28" s="124" t="s">
        <v>35</v>
      </c>
      <c r="C28" s="124" t="s">
        <v>36</v>
      </c>
      <c r="D28" s="6">
        <v>7987.95</v>
      </c>
      <c r="E28" s="5">
        <v>7000</v>
      </c>
      <c r="F28" s="5">
        <v>7000</v>
      </c>
      <c r="G28" s="5">
        <v>9168</v>
      </c>
      <c r="H28" s="101">
        <f t="shared" si="1"/>
        <v>1.147728766454472</v>
      </c>
      <c r="I28" s="101">
        <f t="shared" si="2"/>
        <v>1.3097142857142856</v>
      </c>
    </row>
    <row r="29" spans="1:9">
      <c r="A29" s="123" t="s">
        <v>2</v>
      </c>
      <c r="B29" s="124" t="s">
        <v>37</v>
      </c>
      <c r="C29" s="124" t="s">
        <v>38</v>
      </c>
      <c r="D29" s="6">
        <v>24274.55</v>
      </c>
      <c r="E29" s="5">
        <v>28000</v>
      </c>
      <c r="F29" s="5">
        <v>25500</v>
      </c>
      <c r="G29" s="5">
        <v>22274.9</v>
      </c>
      <c r="H29" s="101">
        <f t="shared" si="1"/>
        <v>0.91762360167335755</v>
      </c>
      <c r="I29" s="101">
        <f t="shared" si="2"/>
        <v>0.8735254901960785</v>
      </c>
    </row>
    <row r="30" spans="1:9">
      <c r="A30" s="123" t="s">
        <v>2</v>
      </c>
      <c r="B30" s="124" t="s">
        <v>149</v>
      </c>
      <c r="C30" s="124" t="s">
        <v>150</v>
      </c>
      <c r="D30" s="6">
        <v>32055</v>
      </c>
      <c r="E30" s="5">
        <v>35000</v>
      </c>
      <c r="F30" s="5">
        <v>35000</v>
      </c>
      <c r="G30" s="5">
        <v>29383.75</v>
      </c>
      <c r="H30" s="101">
        <f t="shared" si="1"/>
        <v>0.91666666666666663</v>
      </c>
      <c r="I30" s="101">
        <f t="shared" si="2"/>
        <v>0.83953571428571427</v>
      </c>
    </row>
    <row r="31" spans="1:9">
      <c r="A31" s="123" t="s">
        <v>2</v>
      </c>
      <c r="B31" s="124" t="s">
        <v>39</v>
      </c>
      <c r="C31" s="124" t="s">
        <v>40</v>
      </c>
      <c r="D31" s="6">
        <v>4781.8</v>
      </c>
      <c r="E31" s="5">
        <v>8000</v>
      </c>
      <c r="F31" s="5">
        <v>6500</v>
      </c>
      <c r="G31" s="5">
        <v>2789.11</v>
      </c>
      <c r="H31" s="101">
        <f t="shared" si="1"/>
        <v>0.58327617215274585</v>
      </c>
      <c r="I31" s="101">
        <f t="shared" si="2"/>
        <v>0.42909384615384616</v>
      </c>
    </row>
    <row r="32" spans="1:9">
      <c r="A32" s="123" t="s">
        <v>2</v>
      </c>
      <c r="B32" s="124" t="s">
        <v>41</v>
      </c>
      <c r="C32" s="124" t="s">
        <v>42</v>
      </c>
      <c r="D32" s="6">
        <v>2657</v>
      </c>
      <c r="E32" s="5">
        <v>5000</v>
      </c>
      <c r="F32" s="5">
        <v>5000</v>
      </c>
      <c r="G32" s="5">
        <v>2421</v>
      </c>
      <c r="H32" s="101">
        <f t="shared" si="1"/>
        <v>0.91117802032367334</v>
      </c>
      <c r="I32" s="101">
        <f t="shared" si="2"/>
        <v>0.48420000000000002</v>
      </c>
    </row>
    <row r="33" spans="1:9">
      <c r="A33" s="123" t="s">
        <v>2</v>
      </c>
      <c r="B33" s="124" t="s">
        <v>43</v>
      </c>
      <c r="C33" s="124" t="s">
        <v>44</v>
      </c>
      <c r="D33" s="6">
        <v>189345.04</v>
      </c>
      <c r="E33" s="5">
        <v>130000</v>
      </c>
      <c r="F33" s="5">
        <v>70000</v>
      </c>
      <c r="G33" s="5">
        <v>140712.71</v>
      </c>
      <c r="H33" s="101">
        <f t="shared" si="1"/>
        <v>0.74315498309329875</v>
      </c>
      <c r="I33" s="101">
        <f t="shared" si="2"/>
        <v>2.0101815714285713</v>
      </c>
    </row>
    <row r="34" spans="1:9">
      <c r="A34" s="123" t="s">
        <v>2</v>
      </c>
      <c r="B34" s="124" t="s">
        <v>45</v>
      </c>
      <c r="C34" s="124" t="s">
        <v>46</v>
      </c>
      <c r="D34" s="6">
        <v>121993.83</v>
      </c>
      <c r="E34" s="5">
        <v>102500</v>
      </c>
      <c r="F34" s="5">
        <v>143000</v>
      </c>
      <c r="G34" s="5">
        <v>91687.83</v>
      </c>
      <c r="H34" s="101">
        <f t="shared" si="1"/>
        <v>0.7515776002769976</v>
      </c>
      <c r="I34" s="101">
        <f t="shared" si="2"/>
        <v>0.64117363636363633</v>
      </c>
    </row>
    <row r="35" spans="1:9">
      <c r="A35" s="123" t="s">
        <v>2</v>
      </c>
      <c r="B35" s="124" t="s">
        <v>47</v>
      </c>
      <c r="C35" s="124" t="s">
        <v>48</v>
      </c>
      <c r="D35" s="6">
        <v>52531.7</v>
      </c>
      <c r="E35" s="5">
        <v>48000</v>
      </c>
      <c r="F35" s="5">
        <v>48000</v>
      </c>
      <c r="G35" s="5">
        <v>49757.25</v>
      </c>
      <c r="H35" s="101">
        <f t="shared" si="1"/>
        <v>0.94718522339844324</v>
      </c>
      <c r="I35" s="101">
        <f t="shared" si="2"/>
        <v>1.0366093750000001</v>
      </c>
    </row>
    <row r="36" spans="1:9">
      <c r="A36" s="123" t="s">
        <v>2</v>
      </c>
      <c r="B36" s="124" t="s">
        <v>49</v>
      </c>
      <c r="C36" s="124" t="s">
        <v>50</v>
      </c>
      <c r="D36" s="6">
        <v>38595.599999999999</v>
      </c>
      <c r="E36" s="5">
        <v>40000</v>
      </c>
      <c r="F36" s="5">
        <v>40000</v>
      </c>
      <c r="G36" s="5">
        <v>35379.300000000003</v>
      </c>
      <c r="H36" s="101">
        <f t="shared" si="1"/>
        <v>0.91666666666666674</v>
      </c>
      <c r="I36" s="101">
        <f t="shared" si="2"/>
        <v>0.88448250000000006</v>
      </c>
    </row>
    <row r="37" spans="1:9">
      <c r="A37" s="123" t="s">
        <v>2</v>
      </c>
      <c r="B37" s="124" t="s">
        <v>134</v>
      </c>
      <c r="C37" s="124" t="s">
        <v>135</v>
      </c>
      <c r="D37" s="6">
        <v>3250</v>
      </c>
      <c r="E37" s="5">
        <v>13000</v>
      </c>
      <c r="F37" s="5">
        <v>13000</v>
      </c>
      <c r="G37" s="5">
        <v>8250</v>
      </c>
      <c r="H37" s="101">
        <f t="shared" si="1"/>
        <v>2.5384615384615383</v>
      </c>
      <c r="I37" s="101">
        <f t="shared" si="2"/>
        <v>0.63461538461538458</v>
      </c>
    </row>
    <row r="38" spans="1:9">
      <c r="A38" s="123" t="s">
        <v>2</v>
      </c>
      <c r="B38" s="124" t="s">
        <v>51</v>
      </c>
      <c r="C38" s="124" t="s">
        <v>52</v>
      </c>
      <c r="D38" s="6">
        <v>34361.660000000003</v>
      </c>
      <c r="E38" s="5">
        <v>37000</v>
      </c>
      <c r="F38" s="5">
        <v>37000</v>
      </c>
      <c r="G38" s="5">
        <v>31549.34</v>
      </c>
      <c r="H38" s="101">
        <f t="shared" si="1"/>
        <v>0.91815529284673669</v>
      </c>
      <c r="I38" s="101">
        <f t="shared" si="2"/>
        <v>0.85268486486486483</v>
      </c>
    </row>
    <row r="39" spans="1:9">
      <c r="A39" s="123" t="s">
        <v>2</v>
      </c>
      <c r="B39" s="124" t="s">
        <v>151</v>
      </c>
      <c r="C39" s="124" t="s">
        <v>152</v>
      </c>
      <c r="D39" s="6">
        <v>17000.400000000001</v>
      </c>
      <c r="E39" s="5">
        <v>17000</v>
      </c>
      <c r="F39" s="5">
        <v>17000</v>
      </c>
      <c r="G39" s="5">
        <v>17000.400000000001</v>
      </c>
      <c r="H39" s="101">
        <f t="shared" si="1"/>
        <v>1</v>
      </c>
      <c r="I39" s="101">
        <f t="shared" si="2"/>
        <v>1.0000235294117648</v>
      </c>
    </row>
    <row r="40" spans="1:9">
      <c r="A40" s="123" t="s">
        <v>2</v>
      </c>
      <c r="B40" s="125">
        <v>32354</v>
      </c>
      <c r="C40" s="124" t="s">
        <v>136</v>
      </c>
      <c r="D40" s="6">
        <v>22573.21</v>
      </c>
      <c r="E40" s="5">
        <v>0</v>
      </c>
      <c r="F40" s="5">
        <v>0</v>
      </c>
      <c r="G40" s="5">
        <v>0</v>
      </c>
      <c r="H40" s="101">
        <f t="shared" si="1"/>
        <v>0</v>
      </c>
      <c r="I40" s="101">
        <f t="shared" si="2"/>
        <v>0</v>
      </c>
    </row>
    <row r="41" spans="1:9">
      <c r="A41" s="123" t="s">
        <v>2</v>
      </c>
      <c r="B41" s="124" t="s">
        <v>145</v>
      </c>
      <c r="C41" s="124" t="s">
        <v>146</v>
      </c>
      <c r="D41" s="6">
        <v>39000</v>
      </c>
      <c r="E41" s="5">
        <v>0</v>
      </c>
      <c r="F41" s="5">
        <v>0</v>
      </c>
      <c r="G41" s="5">
        <v>0</v>
      </c>
      <c r="H41" s="101">
        <f t="shared" si="1"/>
        <v>0</v>
      </c>
      <c r="I41" s="101">
        <f t="shared" si="2"/>
        <v>0</v>
      </c>
    </row>
    <row r="42" spans="1:9">
      <c r="A42" s="123" t="s">
        <v>2</v>
      </c>
      <c r="B42" s="125">
        <v>32363</v>
      </c>
      <c r="C42" s="124" t="s">
        <v>123</v>
      </c>
      <c r="D42" s="6">
        <v>180</v>
      </c>
      <c r="E42" s="5">
        <v>0</v>
      </c>
      <c r="F42" s="5">
        <v>0</v>
      </c>
      <c r="G42" s="5">
        <v>0</v>
      </c>
      <c r="H42" s="101">
        <f t="shared" si="1"/>
        <v>0</v>
      </c>
      <c r="I42" s="101">
        <f t="shared" si="2"/>
        <v>0</v>
      </c>
    </row>
    <row r="43" spans="1:9">
      <c r="A43" s="123" t="s">
        <v>2</v>
      </c>
      <c r="B43" s="125" t="s">
        <v>186</v>
      </c>
      <c r="C43" s="124" t="s">
        <v>187</v>
      </c>
      <c r="D43" s="6">
        <v>0</v>
      </c>
      <c r="E43" s="5">
        <v>0</v>
      </c>
      <c r="F43" s="5">
        <v>0</v>
      </c>
      <c r="G43" s="5">
        <v>8032.42</v>
      </c>
      <c r="H43" s="101">
        <f t="shared" si="1"/>
        <v>0</v>
      </c>
      <c r="I43" s="101">
        <f t="shared" si="2"/>
        <v>0</v>
      </c>
    </row>
    <row r="44" spans="1:9">
      <c r="A44" s="123" t="s">
        <v>2</v>
      </c>
      <c r="B44" s="124" t="s">
        <v>137</v>
      </c>
      <c r="C44" s="124" t="s">
        <v>138</v>
      </c>
      <c r="D44" s="6">
        <v>16875</v>
      </c>
      <c r="E44" s="5">
        <v>8000</v>
      </c>
      <c r="F44" s="5">
        <v>4000</v>
      </c>
      <c r="G44" s="5">
        <v>0</v>
      </c>
      <c r="H44" s="101">
        <f t="shared" si="1"/>
        <v>0</v>
      </c>
      <c r="I44" s="101">
        <f t="shared" si="2"/>
        <v>0</v>
      </c>
    </row>
    <row r="45" spans="1:9">
      <c r="A45" s="123" t="s">
        <v>2</v>
      </c>
      <c r="B45" s="124" t="s">
        <v>53</v>
      </c>
      <c r="C45" s="124" t="s">
        <v>54</v>
      </c>
      <c r="D45" s="6">
        <v>3091.25</v>
      </c>
      <c r="E45" s="5">
        <v>3000</v>
      </c>
      <c r="F45" s="5">
        <v>18000</v>
      </c>
      <c r="G45" s="5">
        <v>22302.5</v>
      </c>
      <c r="H45" s="101">
        <f t="shared" si="1"/>
        <v>7.2147189648200563</v>
      </c>
      <c r="I45" s="101">
        <f t="shared" si="2"/>
        <v>1.2390277777777778</v>
      </c>
    </row>
    <row r="46" spans="1:9">
      <c r="A46" s="123" t="s">
        <v>2</v>
      </c>
      <c r="B46" s="124" t="s">
        <v>55</v>
      </c>
      <c r="C46" s="124" t="s">
        <v>56</v>
      </c>
      <c r="D46" s="6">
        <v>12043.75</v>
      </c>
      <c r="E46" s="5">
        <v>15000</v>
      </c>
      <c r="F46" s="5">
        <v>22000</v>
      </c>
      <c r="G46" s="5">
        <v>16800</v>
      </c>
      <c r="H46" s="101">
        <f t="shared" si="1"/>
        <v>1.3949143746756616</v>
      </c>
      <c r="I46" s="101">
        <f t="shared" si="2"/>
        <v>0.76363636363636367</v>
      </c>
    </row>
    <row r="47" spans="1:9">
      <c r="A47" s="123" t="s">
        <v>2</v>
      </c>
      <c r="B47" s="124" t="s">
        <v>57</v>
      </c>
      <c r="C47" s="124" t="s">
        <v>58</v>
      </c>
      <c r="D47" s="6">
        <v>2550</v>
      </c>
      <c r="E47" s="5">
        <v>3000</v>
      </c>
      <c r="F47" s="5">
        <v>3000</v>
      </c>
      <c r="G47" s="5">
        <v>14010.83</v>
      </c>
      <c r="H47" s="101">
        <f t="shared" si="1"/>
        <v>5.4944431372549021</v>
      </c>
      <c r="I47" s="101">
        <f t="shared" si="2"/>
        <v>4.6702766666666671</v>
      </c>
    </row>
    <row r="48" spans="1:9">
      <c r="A48" s="123" t="s">
        <v>2</v>
      </c>
      <c r="B48" s="124" t="s">
        <v>139</v>
      </c>
      <c r="C48" s="124" t="s">
        <v>140</v>
      </c>
      <c r="D48" s="6">
        <v>11271.03</v>
      </c>
      <c r="E48" s="5">
        <v>9000</v>
      </c>
      <c r="F48" s="5">
        <v>9000</v>
      </c>
      <c r="G48" s="5">
        <v>4257.2</v>
      </c>
      <c r="H48" s="101">
        <f t="shared" si="1"/>
        <v>0.3777117086903326</v>
      </c>
      <c r="I48" s="101">
        <f t="shared" si="2"/>
        <v>0.47302222222222218</v>
      </c>
    </row>
    <row r="49" spans="1:9">
      <c r="A49" s="123" t="s">
        <v>2</v>
      </c>
      <c r="B49" s="13" t="s">
        <v>181</v>
      </c>
      <c r="C49" s="13" t="s">
        <v>182</v>
      </c>
      <c r="D49" s="6">
        <v>0</v>
      </c>
      <c r="E49" s="5">
        <v>0</v>
      </c>
      <c r="F49" s="5">
        <v>8000</v>
      </c>
      <c r="G49" s="5">
        <v>10251.5</v>
      </c>
      <c r="H49" s="101">
        <f t="shared" si="1"/>
        <v>0</v>
      </c>
      <c r="I49" s="101">
        <f t="shared" si="2"/>
        <v>1.2814375</v>
      </c>
    </row>
    <row r="50" spans="1:9">
      <c r="A50" s="123" t="s">
        <v>2</v>
      </c>
      <c r="B50" s="124" t="s">
        <v>59</v>
      </c>
      <c r="C50" s="124" t="s">
        <v>60</v>
      </c>
      <c r="D50" s="6">
        <v>46488.75</v>
      </c>
      <c r="E50" s="5">
        <v>162000</v>
      </c>
      <c r="F50" s="5">
        <v>99500</v>
      </c>
      <c r="G50" s="5">
        <v>98152.5</v>
      </c>
      <c r="H50" s="101">
        <f t="shared" si="1"/>
        <v>2.1113172541743972</v>
      </c>
      <c r="I50" s="101">
        <f t="shared" si="2"/>
        <v>0.9864572864321608</v>
      </c>
    </row>
    <row r="51" spans="1:9">
      <c r="A51" s="123" t="s">
        <v>2</v>
      </c>
      <c r="B51" s="124" t="s">
        <v>61</v>
      </c>
      <c r="C51" s="124" t="s">
        <v>62</v>
      </c>
      <c r="D51" s="6">
        <v>14967.27</v>
      </c>
      <c r="E51" s="5">
        <v>18000</v>
      </c>
      <c r="F51" s="5">
        <v>21600</v>
      </c>
      <c r="G51" s="5">
        <v>20088.2</v>
      </c>
      <c r="H51" s="101">
        <f t="shared" si="1"/>
        <v>1.3421418869306159</v>
      </c>
      <c r="I51" s="101">
        <f t="shared" si="2"/>
        <v>0.93000925925925926</v>
      </c>
    </row>
    <row r="52" spans="1:9">
      <c r="A52" s="123" t="s">
        <v>2</v>
      </c>
      <c r="B52" s="125">
        <v>32411</v>
      </c>
      <c r="C52" s="124" t="s">
        <v>331</v>
      </c>
      <c r="D52" s="6">
        <v>0</v>
      </c>
      <c r="E52" s="5">
        <v>0</v>
      </c>
      <c r="F52" s="5">
        <v>1300</v>
      </c>
      <c r="G52" s="5">
        <v>1225</v>
      </c>
      <c r="H52" s="101">
        <f t="shared" si="1"/>
        <v>0</v>
      </c>
      <c r="I52" s="101">
        <f t="shared" si="2"/>
        <v>0.94230769230769229</v>
      </c>
    </row>
    <row r="53" spans="1:9">
      <c r="A53" s="123" t="s">
        <v>2</v>
      </c>
      <c r="B53" s="124" t="s">
        <v>63</v>
      </c>
      <c r="C53" s="124" t="s">
        <v>64</v>
      </c>
      <c r="D53" s="6">
        <v>17973.27</v>
      </c>
      <c r="E53" s="5">
        <v>18000</v>
      </c>
      <c r="F53" s="5">
        <v>18000</v>
      </c>
      <c r="G53" s="5">
        <v>17973.27</v>
      </c>
      <c r="H53" s="101">
        <f t="shared" si="1"/>
        <v>1</v>
      </c>
      <c r="I53" s="101">
        <f t="shared" si="2"/>
        <v>0.99851500000000004</v>
      </c>
    </row>
    <row r="54" spans="1:9">
      <c r="A54" s="123" t="s">
        <v>2</v>
      </c>
      <c r="B54" s="124" t="s">
        <v>65</v>
      </c>
      <c r="C54" s="124" t="s">
        <v>66</v>
      </c>
      <c r="D54" s="6">
        <v>6156.91</v>
      </c>
      <c r="E54" s="5">
        <v>7000</v>
      </c>
      <c r="F54" s="5">
        <v>5000</v>
      </c>
      <c r="G54" s="5">
        <v>6329.79</v>
      </c>
      <c r="H54" s="101">
        <f t="shared" si="1"/>
        <v>1.0280790201578389</v>
      </c>
      <c r="I54" s="101">
        <f t="shared" si="2"/>
        <v>1.2659579999999999</v>
      </c>
    </row>
    <row r="55" spans="1:9">
      <c r="A55" s="123" t="s">
        <v>2</v>
      </c>
      <c r="B55" s="124" t="s">
        <v>67</v>
      </c>
      <c r="C55" s="124" t="s">
        <v>68</v>
      </c>
      <c r="D55" s="6">
        <v>1000</v>
      </c>
      <c r="E55" s="5">
        <v>1000</v>
      </c>
      <c r="F55" s="5">
        <v>1000</v>
      </c>
      <c r="G55" s="5">
        <v>500</v>
      </c>
      <c r="H55" s="101">
        <f t="shared" si="1"/>
        <v>0.5</v>
      </c>
      <c r="I55" s="101">
        <f t="shared" si="2"/>
        <v>0.5</v>
      </c>
    </row>
    <row r="56" spans="1:9">
      <c r="A56" s="123" t="s">
        <v>2</v>
      </c>
      <c r="B56" s="124" t="s">
        <v>69</v>
      </c>
      <c r="C56" s="124" t="s">
        <v>70</v>
      </c>
      <c r="D56" s="6">
        <v>250</v>
      </c>
      <c r="E56" s="5">
        <v>1000</v>
      </c>
      <c r="F56" s="5">
        <v>1000</v>
      </c>
      <c r="G56" s="5">
        <v>0</v>
      </c>
      <c r="H56" s="101">
        <f t="shared" si="1"/>
        <v>0</v>
      </c>
      <c r="I56" s="101">
        <f t="shared" si="2"/>
        <v>0</v>
      </c>
    </row>
    <row r="57" spans="1:9">
      <c r="A57" s="123" t="s">
        <v>2</v>
      </c>
      <c r="B57" s="124" t="s">
        <v>71</v>
      </c>
      <c r="C57" s="124" t="s">
        <v>72</v>
      </c>
      <c r="D57" s="6">
        <v>6850.31</v>
      </c>
      <c r="E57" s="5">
        <v>6000</v>
      </c>
      <c r="F57" s="5">
        <v>14000</v>
      </c>
      <c r="G57" s="5">
        <v>14179.5</v>
      </c>
      <c r="H57" s="101">
        <f t="shared" si="1"/>
        <v>2.0699063254071715</v>
      </c>
      <c r="I57" s="101">
        <f t="shared" si="2"/>
        <v>1.0128214285714285</v>
      </c>
    </row>
    <row r="58" spans="1:9">
      <c r="A58" s="123" t="s">
        <v>2</v>
      </c>
      <c r="B58" s="124" t="s">
        <v>153</v>
      </c>
      <c r="C58" s="124" t="s">
        <v>154</v>
      </c>
      <c r="D58" s="6">
        <v>6721.55</v>
      </c>
      <c r="E58" s="5">
        <v>6500</v>
      </c>
      <c r="F58" s="5">
        <v>7500</v>
      </c>
      <c r="G58" s="5">
        <v>7591.7</v>
      </c>
      <c r="H58" s="101">
        <f t="shared" si="1"/>
        <v>1.1294567473276254</v>
      </c>
      <c r="I58" s="101">
        <f t="shared" si="2"/>
        <v>1.0122266666666666</v>
      </c>
    </row>
    <row r="59" spans="1:9">
      <c r="A59" s="123" t="s">
        <v>2</v>
      </c>
      <c r="B59" s="124" t="s">
        <v>73</v>
      </c>
      <c r="C59" s="124" t="s">
        <v>74</v>
      </c>
      <c r="D59" s="6">
        <v>0</v>
      </c>
      <c r="E59" s="5">
        <v>0</v>
      </c>
      <c r="F59" s="5">
        <v>0</v>
      </c>
      <c r="G59" s="5">
        <v>0</v>
      </c>
      <c r="H59" s="101">
        <f t="shared" si="1"/>
        <v>0</v>
      </c>
      <c r="I59" s="101">
        <f t="shared" si="2"/>
        <v>0</v>
      </c>
    </row>
    <row r="60" spans="1:9">
      <c r="A60" s="111"/>
      <c r="B60" s="112" t="s">
        <v>115</v>
      </c>
      <c r="C60" s="112" t="s">
        <v>116</v>
      </c>
      <c r="D60" s="96">
        <f t="shared" ref="D60:G60" si="5">SUM(D61:D76)</f>
        <v>12933351.310000001</v>
      </c>
      <c r="E60" s="96">
        <f t="shared" si="5"/>
        <v>14240400</v>
      </c>
      <c r="F60" s="96">
        <f t="shared" si="5"/>
        <v>14697900</v>
      </c>
      <c r="G60" s="96">
        <f t="shared" si="5"/>
        <v>13233497.740000002</v>
      </c>
      <c r="H60" s="99">
        <f t="shared" si="1"/>
        <v>1.023207165939112</v>
      </c>
      <c r="I60" s="99">
        <f t="shared" si="2"/>
        <v>0.9003665652916405</v>
      </c>
    </row>
    <row r="61" spans="1:9">
      <c r="A61" s="123" t="s">
        <v>117</v>
      </c>
      <c r="B61" s="125" t="s">
        <v>84</v>
      </c>
      <c r="C61" s="124" t="s">
        <v>85</v>
      </c>
      <c r="D61" s="6">
        <v>10530721.84</v>
      </c>
      <c r="E61" s="5">
        <v>11500000</v>
      </c>
      <c r="F61" s="5">
        <v>11970000</v>
      </c>
      <c r="G61" s="5">
        <v>10722506.67</v>
      </c>
      <c r="H61" s="101">
        <f t="shared" si="1"/>
        <v>1.018211935792618</v>
      </c>
      <c r="I61" s="101">
        <f t="shared" si="2"/>
        <v>0.89578167669172937</v>
      </c>
    </row>
    <row r="62" spans="1:9">
      <c r="A62" s="126">
        <v>49</v>
      </c>
      <c r="B62" s="125">
        <v>31113</v>
      </c>
      <c r="C62" s="124" t="s">
        <v>158</v>
      </c>
      <c r="D62" s="6">
        <v>29896.98</v>
      </c>
      <c r="E62" s="5">
        <v>76400</v>
      </c>
      <c r="F62" s="5">
        <v>61400</v>
      </c>
      <c r="G62" s="5">
        <v>43563.44</v>
      </c>
      <c r="H62" s="101">
        <f t="shared" si="1"/>
        <v>1.4571184112910402</v>
      </c>
      <c r="I62" s="101">
        <f t="shared" si="2"/>
        <v>0.70950228013029315</v>
      </c>
    </row>
    <row r="63" spans="1:9">
      <c r="A63" s="123" t="s">
        <v>117</v>
      </c>
      <c r="B63" s="125" t="s">
        <v>86</v>
      </c>
      <c r="C63" s="124" t="s">
        <v>87</v>
      </c>
      <c r="D63" s="6">
        <v>227809.84</v>
      </c>
      <c r="E63" s="5">
        <v>243000</v>
      </c>
      <c r="F63" s="5">
        <v>243000</v>
      </c>
      <c r="G63" s="5">
        <v>262380.21000000002</v>
      </c>
      <c r="H63" s="101">
        <f t="shared" si="1"/>
        <v>1.1517509954793876</v>
      </c>
      <c r="I63" s="101">
        <f t="shared" si="2"/>
        <v>1.079753950617284</v>
      </c>
    </row>
    <row r="64" spans="1:9">
      <c r="A64" s="123" t="s">
        <v>117</v>
      </c>
      <c r="B64" s="125">
        <v>31214</v>
      </c>
      <c r="C64" s="124" t="s">
        <v>336</v>
      </c>
      <c r="D64" s="6">
        <v>14552.91</v>
      </c>
      <c r="E64" s="5">
        <v>0</v>
      </c>
      <c r="F64" s="5">
        <v>0</v>
      </c>
      <c r="G64" s="5">
        <v>0</v>
      </c>
      <c r="H64" s="101">
        <f t="shared" si="1"/>
        <v>0</v>
      </c>
      <c r="I64" s="101">
        <f t="shared" si="2"/>
        <v>0</v>
      </c>
    </row>
    <row r="65" spans="1:9">
      <c r="A65" s="123" t="s">
        <v>117</v>
      </c>
      <c r="B65" s="125" t="s">
        <v>88</v>
      </c>
      <c r="C65" s="124" t="s">
        <v>89</v>
      </c>
      <c r="D65" s="6">
        <v>38662.120000000003</v>
      </c>
      <c r="E65" s="5">
        <v>37000</v>
      </c>
      <c r="F65" s="5">
        <v>47000</v>
      </c>
      <c r="G65" s="5">
        <v>31627.31</v>
      </c>
      <c r="H65" s="101">
        <f t="shared" si="1"/>
        <v>0.81804386308872867</v>
      </c>
      <c r="I65" s="101">
        <f t="shared" si="2"/>
        <v>0.67292148936170215</v>
      </c>
    </row>
    <row r="66" spans="1:9">
      <c r="A66" s="123" t="s">
        <v>117</v>
      </c>
      <c r="B66" s="125" t="s">
        <v>90</v>
      </c>
      <c r="C66" s="124" t="s">
        <v>91</v>
      </c>
      <c r="D66" s="6">
        <v>142500</v>
      </c>
      <c r="E66" s="5">
        <v>151500</v>
      </c>
      <c r="F66" s="5">
        <v>141000</v>
      </c>
      <c r="G66" s="5">
        <v>141000</v>
      </c>
      <c r="H66" s="101">
        <f t="shared" si="1"/>
        <v>0.98947368421052628</v>
      </c>
      <c r="I66" s="101">
        <f t="shared" si="2"/>
        <v>1</v>
      </c>
    </row>
    <row r="67" spans="1:9">
      <c r="A67" s="123" t="s">
        <v>117</v>
      </c>
      <c r="B67" s="125" t="s">
        <v>92</v>
      </c>
      <c r="C67" s="124" t="s">
        <v>93</v>
      </c>
      <c r="D67" s="6">
        <v>4989</v>
      </c>
      <c r="E67" s="5">
        <v>7000</v>
      </c>
      <c r="F67" s="5">
        <v>7000</v>
      </c>
      <c r="G67" s="5">
        <v>14804</v>
      </c>
      <c r="H67" s="101">
        <f t="shared" si="1"/>
        <v>2.96732812186811</v>
      </c>
      <c r="I67" s="101">
        <f t="shared" si="2"/>
        <v>2.1148571428571428</v>
      </c>
    </row>
    <row r="68" spans="1:9">
      <c r="A68" s="123" t="s">
        <v>117</v>
      </c>
      <c r="B68" s="125">
        <v>31321</v>
      </c>
      <c r="C68" s="124" t="s">
        <v>95</v>
      </c>
      <c r="D68" s="6">
        <v>1729968.58</v>
      </c>
      <c r="E68" s="5">
        <v>1900000</v>
      </c>
      <c r="F68" s="5">
        <v>1928000</v>
      </c>
      <c r="G68" s="5">
        <v>1758964.29</v>
      </c>
      <c r="H68" s="101">
        <f t="shared" si="1"/>
        <v>1.0167608304192437</v>
      </c>
      <c r="I68" s="101">
        <f t="shared" si="2"/>
        <v>0.9123258765560166</v>
      </c>
    </row>
    <row r="69" spans="1:9">
      <c r="A69" s="123" t="s">
        <v>117</v>
      </c>
      <c r="B69" s="125">
        <v>31322</v>
      </c>
      <c r="C69" s="124" t="s">
        <v>166</v>
      </c>
      <c r="D69" s="6">
        <v>149.52000000000001</v>
      </c>
      <c r="E69" s="5">
        <v>14000</v>
      </c>
      <c r="F69" s="5">
        <v>4000</v>
      </c>
      <c r="G69" s="5">
        <v>227.09</v>
      </c>
      <c r="H69" s="101">
        <f t="shared" ref="H69:H132" si="6">IFERROR(G69/D69,)</f>
        <v>1.5187934724451577</v>
      </c>
      <c r="I69" s="101">
        <f t="shared" ref="I69:I132" si="7">IFERROR(G69/F69,)</f>
        <v>5.6772500000000004E-2</v>
      </c>
    </row>
    <row r="70" spans="1:9">
      <c r="A70" s="123" t="s">
        <v>117</v>
      </c>
      <c r="B70" s="125">
        <v>31332</v>
      </c>
      <c r="C70" s="124" t="s">
        <v>165</v>
      </c>
      <c r="D70" s="6">
        <v>508.21</v>
      </c>
      <c r="E70" s="5">
        <v>15000</v>
      </c>
      <c r="F70" s="5">
        <v>5000</v>
      </c>
      <c r="G70" s="5">
        <v>654.61</v>
      </c>
      <c r="H70" s="101">
        <f t="shared" si="6"/>
        <v>1.2880698923673286</v>
      </c>
      <c r="I70" s="101">
        <f t="shared" si="7"/>
        <v>0.13092200000000001</v>
      </c>
    </row>
    <row r="71" spans="1:9">
      <c r="A71" s="123" t="s">
        <v>117</v>
      </c>
      <c r="B71" s="125" t="s">
        <v>96</v>
      </c>
      <c r="C71" s="124" t="s">
        <v>97</v>
      </c>
      <c r="D71" s="6">
        <v>158836.20000000001</v>
      </c>
      <c r="E71" s="5">
        <v>160000</v>
      </c>
      <c r="F71" s="5">
        <v>190000</v>
      </c>
      <c r="G71" s="5">
        <v>172304.74</v>
      </c>
      <c r="H71" s="101">
        <f t="shared" si="6"/>
        <v>1.0847951537495859</v>
      </c>
      <c r="I71" s="101">
        <f t="shared" si="7"/>
        <v>0.90686705263157885</v>
      </c>
    </row>
    <row r="72" spans="1:9">
      <c r="A72" s="123" t="s">
        <v>117</v>
      </c>
      <c r="B72" s="125" t="s">
        <v>118</v>
      </c>
      <c r="C72" s="124" t="s">
        <v>119</v>
      </c>
      <c r="D72" s="6">
        <v>29637.5</v>
      </c>
      <c r="E72" s="5">
        <v>30600</v>
      </c>
      <c r="F72" s="5">
        <v>35600</v>
      </c>
      <c r="G72" s="5">
        <v>32550</v>
      </c>
      <c r="H72" s="101">
        <f t="shared" si="6"/>
        <v>1.0982707718262337</v>
      </c>
      <c r="I72" s="101">
        <f t="shared" si="7"/>
        <v>0.9143258426966292</v>
      </c>
    </row>
    <row r="73" spans="1:9">
      <c r="A73" s="123" t="s">
        <v>117</v>
      </c>
      <c r="B73" s="125">
        <v>32961</v>
      </c>
      <c r="C73" s="124" t="s">
        <v>164</v>
      </c>
      <c r="D73" s="6">
        <v>15284.63</v>
      </c>
      <c r="E73" s="5">
        <v>40000</v>
      </c>
      <c r="F73" s="5">
        <v>40000</v>
      </c>
      <c r="G73" s="5">
        <v>33704.800000000003</v>
      </c>
      <c r="H73" s="101">
        <f t="shared" si="6"/>
        <v>2.20514333680305</v>
      </c>
      <c r="I73" s="101">
        <f t="shared" si="7"/>
        <v>0.84262000000000004</v>
      </c>
    </row>
    <row r="74" spans="1:9">
      <c r="A74" s="123" t="s">
        <v>117</v>
      </c>
      <c r="B74" s="125">
        <v>34331</v>
      </c>
      <c r="C74" s="124" t="s">
        <v>167</v>
      </c>
      <c r="D74" s="6">
        <v>229.75</v>
      </c>
      <c r="E74" s="5">
        <v>27000</v>
      </c>
      <c r="F74" s="5">
        <v>7000</v>
      </c>
      <c r="G74" s="5">
        <v>4189.49</v>
      </c>
      <c r="H74" s="101">
        <f t="shared" si="6"/>
        <v>18.23499455930359</v>
      </c>
      <c r="I74" s="101">
        <f t="shared" si="7"/>
        <v>0.59849857142857144</v>
      </c>
    </row>
    <row r="75" spans="1:9">
      <c r="A75" s="123" t="s">
        <v>117</v>
      </c>
      <c r="B75" s="125">
        <v>34332</v>
      </c>
      <c r="C75" s="124" t="s">
        <v>168</v>
      </c>
      <c r="D75" s="6">
        <v>3749.57</v>
      </c>
      <c r="E75" s="5">
        <v>23900</v>
      </c>
      <c r="F75" s="5">
        <v>8900</v>
      </c>
      <c r="G75" s="5">
        <v>6638.97</v>
      </c>
      <c r="H75" s="101">
        <f t="shared" si="6"/>
        <v>1.7705950282299037</v>
      </c>
      <c r="I75" s="101">
        <f t="shared" si="7"/>
        <v>0.7459516853932584</v>
      </c>
    </row>
    <row r="76" spans="1:9">
      <c r="A76" s="123" t="s">
        <v>117</v>
      </c>
      <c r="B76" s="125">
        <v>34339</v>
      </c>
      <c r="C76" s="124" t="s">
        <v>171</v>
      </c>
      <c r="D76" s="6">
        <v>5854.66</v>
      </c>
      <c r="E76" s="5">
        <v>15000</v>
      </c>
      <c r="F76" s="5">
        <v>10000</v>
      </c>
      <c r="G76" s="5">
        <v>8382.1200000000008</v>
      </c>
      <c r="H76" s="101">
        <f t="shared" si="6"/>
        <v>1.4317005598958781</v>
      </c>
      <c r="I76" s="101">
        <f t="shared" si="7"/>
        <v>0.83821200000000007</v>
      </c>
    </row>
    <row r="77" spans="1:9">
      <c r="A77" s="111"/>
      <c r="B77" s="112" t="s">
        <v>75</v>
      </c>
      <c r="C77" s="112" t="s">
        <v>337</v>
      </c>
      <c r="D77" s="96">
        <f t="shared" ref="D77:G77" si="8">D78+D124+D182+D191+D208+D206+D180</f>
        <v>3291594.96</v>
      </c>
      <c r="E77" s="96">
        <f t="shared" si="8"/>
        <v>3253200</v>
      </c>
      <c r="F77" s="96">
        <f t="shared" si="8"/>
        <v>3742550</v>
      </c>
      <c r="G77" s="96">
        <f t="shared" si="8"/>
        <v>3655724.63</v>
      </c>
      <c r="H77" s="99">
        <f t="shared" si="6"/>
        <v>1.1106240817673387</v>
      </c>
      <c r="I77" s="99">
        <f t="shared" si="7"/>
        <v>0.97680047828352323</v>
      </c>
    </row>
    <row r="78" spans="1:9">
      <c r="A78" s="113"/>
      <c r="B78" s="98" t="s">
        <v>76</v>
      </c>
      <c r="C78" s="98" t="s">
        <v>77</v>
      </c>
      <c r="D78" s="95">
        <f>D79+D85+D108</f>
        <v>527609.86</v>
      </c>
      <c r="E78" s="95">
        <f t="shared" ref="E78:G78" si="9">E79+E85+E108</f>
        <v>158400</v>
      </c>
      <c r="F78" s="95">
        <f t="shared" si="9"/>
        <v>422100</v>
      </c>
      <c r="G78" s="95">
        <f t="shared" si="9"/>
        <v>412599.43999999994</v>
      </c>
      <c r="H78" s="100">
        <f t="shared" si="6"/>
        <v>0.78201616626345827</v>
      </c>
      <c r="I78" s="100">
        <f t="shared" si="7"/>
        <v>0.97749215825633717</v>
      </c>
    </row>
    <row r="79" spans="1:9">
      <c r="A79" s="127"/>
      <c r="B79" s="128"/>
      <c r="C79" s="128" t="s">
        <v>79</v>
      </c>
      <c r="D79" s="129">
        <f t="shared" ref="D79:G79" si="10">SUM(D80:D84)</f>
        <v>332560.36</v>
      </c>
      <c r="E79" s="129">
        <f t="shared" si="10"/>
        <v>2000</v>
      </c>
      <c r="F79" s="129">
        <f t="shared" si="10"/>
        <v>233000</v>
      </c>
      <c r="G79" s="129">
        <f t="shared" si="10"/>
        <v>232577.33</v>
      </c>
      <c r="H79" s="130">
        <f t="shared" si="6"/>
        <v>0.69935373536401035</v>
      </c>
      <c r="I79" s="130">
        <f t="shared" si="7"/>
        <v>0.99818596566523599</v>
      </c>
    </row>
    <row r="80" spans="1:9">
      <c r="A80" s="123" t="s">
        <v>78</v>
      </c>
      <c r="B80" s="124" t="s">
        <v>25</v>
      </c>
      <c r="C80" s="124" t="s">
        <v>26</v>
      </c>
      <c r="D80" s="6">
        <v>0</v>
      </c>
      <c r="E80" s="8">
        <v>2000</v>
      </c>
      <c r="F80" s="8">
        <v>2000</v>
      </c>
      <c r="G80" s="8">
        <v>1843.66</v>
      </c>
      <c r="H80" s="102">
        <f t="shared" si="6"/>
        <v>0</v>
      </c>
      <c r="I80" s="102">
        <f t="shared" si="7"/>
        <v>0.92183000000000004</v>
      </c>
    </row>
    <row r="81" spans="1:9">
      <c r="A81" s="123" t="s">
        <v>78</v>
      </c>
      <c r="B81" s="124" t="s">
        <v>29</v>
      </c>
      <c r="C81" s="124" t="s">
        <v>338</v>
      </c>
      <c r="D81" s="6"/>
      <c r="E81" s="8"/>
      <c r="F81" s="8"/>
      <c r="G81" s="8">
        <v>156.34</v>
      </c>
      <c r="H81" s="102">
        <f t="shared" si="6"/>
        <v>0</v>
      </c>
      <c r="I81" s="102">
        <f t="shared" si="7"/>
        <v>0</v>
      </c>
    </row>
    <row r="82" spans="1:9">
      <c r="A82" s="123" t="s">
        <v>78</v>
      </c>
      <c r="B82" s="124" t="s">
        <v>57</v>
      </c>
      <c r="C82" s="124" t="s">
        <v>58</v>
      </c>
      <c r="D82" s="6">
        <v>0</v>
      </c>
      <c r="E82" s="8">
        <v>0</v>
      </c>
      <c r="F82" s="8">
        <v>0</v>
      </c>
      <c r="G82" s="8">
        <v>0</v>
      </c>
      <c r="H82" s="102">
        <f t="shared" si="6"/>
        <v>0</v>
      </c>
      <c r="I82" s="102">
        <f t="shared" si="7"/>
        <v>0</v>
      </c>
    </row>
    <row r="83" spans="1:9">
      <c r="A83" s="123" t="s">
        <v>78</v>
      </c>
      <c r="B83" s="124" t="s">
        <v>80</v>
      </c>
      <c r="C83" s="124" t="s">
        <v>81</v>
      </c>
      <c r="D83" s="6">
        <v>0</v>
      </c>
      <c r="E83" s="8">
        <v>0</v>
      </c>
      <c r="F83" s="8">
        <v>231000</v>
      </c>
      <c r="G83" s="8">
        <v>230577.33</v>
      </c>
      <c r="H83" s="102">
        <f t="shared" si="6"/>
        <v>0</v>
      </c>
      <c r="I83" s="102">
        <f t="shared" si="7"/>
        <v>0.99817025974025964</v>
      </c>
    </row>
    <row r="84" spans="1:9">
      <c r="A84" s="123" t="s">
        <v>78</v>
      </c>
      <c r="B84" s="124" t="s">
        <v>141</v>
      </c>
      <c r="C84" s="124" t="s">
        <v>142</v>
      </c>
      <c r="D84" s="6">
        <v>332560.36</v>
      </c>
      <c r="E84" s="8">
        <v>0</v>
      </c>
      <c r="F84" s="8">
        <v>0</v>
      </c>
      <c r="G84" s="8">
        <v>0</v>
      </c>
      <c r="H84" s="102">
        <f t="shared" si="6"/>
        <v>0</v>
      </c>
      <c r="I84" s="102">
        <f t="shared" si="7"/>
        <v>0</v>
      </c>
    </row>
    <row r="85" spans="1:9">
      <c r="A85" s="127"/>
      <c r="B85" s="128"/>
      <c r="C85" s="128" t="s">
        <v>147</v>
      </c>
      <c r="D85" s="129">
        <f>SUM(D88:D107)</f>
        <v>195049.5</v>
      </c>
      <c r="E85" s="129">
        <f t="shared" ref="E85:F85" si="11">SUM(E87:E107)</f>
        <v>156400</v>
      </c>
      <c r="F85" s="129">
        <f t="shared" si="11"/>
        <v>160900</v>
      </c>
      <c r="G85" s="129">
        <f>SUM(G86:G107)</f>
        <v>151904.19999999998</v>
      </c>
      <c r="H85" s="130">
        <f t="shared" si="6"/>
        <v>0.77879820250756848</v>
      </c>
      <c r="I85" s="130">
        <f t="shared" si="7"/>
        <v>0.94409073958980727</v>
      </c>
    </row>
    <row r="86" spans="1:9">
      <c r="A86" s="126" t="s">
        <v>121</v>
      </c>
      <c r="B86" s="124" t="s">
        <v>11</v>
      </c>
      <c r="C86" s="124" t="s">
        <v>12</v>
      </c>
      <c r="D86" s="131"/>
      <c r="E86" s="131"/>
      <c r="F86" s="131"/>
      <c r="G86" s="131">
        <v>1155</v>
      </c>
      <c r="H86" s="101">
        <f t="shared" si="6"/>
        <v>0</v>
      </c>
      <c r="I86" s="101">
        <f t="shared" si="7"/>
        <v>0</v>
      </c>
    </row>
    <row r="87" spans="1:9">
      <c r="A87" s="126" t="s">
        <v>121</v>
      </c>
      <c r="B87" s="124" t="s">
        <v>15</v>
      </c>
      <c r="C87" s="124" t="s">
        <v>16</v>
      </c>
      <c r="D87" s="6">
        <v>0</v>
      </c>
      <c r="E87" s="6">
        <v>0</v>
      </c>
      <c r="F87" s="6">
        <v>500</v>
      </c>
      <c r="G87" s="6">
        <v>1017.37</v>
      </c>
      <c r="H87" s="101">
        <f t="shared" si="6"/>
        <v>0</v>
      </c>
      <c r="I87" s="101">
        <f t="shared" si="7"/>
        <v>2.0347400000000002</v>
      </c>
    </row>
    <row r="88" spans="1:9">
      <c r="A88" s="126" t="s">
        <v>121</v>
      </c>
      <c r="B88" s="124" t="s">
        <v>17</v>
      </c>
      <c r="C88" s="124" t="s">
        <v>18</v>
      </c>
      <c r="D88" s="6">
        <v>4051.57</v>
      </c>
      <c r="E88" s="6">
        <v>6000</v>
      </c>
      <c r="F88" s="6">
        <v>2000</v>
      </c>
      <c r="G88" s="6">
        <v>193.5</v>
      </c>
      <c r="H88" s="101">
        <f t="shared" si="6"/>
        <v>4.7759263692840059E-2</v>
      </c>
      <c r="I88" s="101">
        <f t="shared" si="7"/>
        <v>9.6750000000000003E-2</v>
      </c>
    </row>
    <row r="89" spans="1:9">
      <c r="A89" s="126" t="s">
        <v>121</v>
      </c>
      <c r="B89" s="124" t="s">
        <v>23</v>
      </c>
      <c r="C89" s="124" t="s">
        <v>24</v>
      </c>
      <c r="D89" s="6">
        <v>0</v>
      </c>
      <c r="E89" s="6">
        <v>5000</v>
      </c>
      <c r="F89" s="6">
        <v>2000</v>
      </c>
      <c r="G89" s="6">
        <v>4330.4400000000005</v>
      </c>
      <c r="H89" s="101">
        <f t="shared" si="6"/>
        <v>0</v>
      </c>
      <c r="I89" s="101">
        <f t="shared" si="7"/>
        <v>2.1652200000000001</v>
      </c>
    </row>
    <row r="90" spans="1:9">
      <c r="A90" s="126" t="s">
        <v>121</v>
      </c>
      <c r="B90" s="124" t="s">
        <v>132</v>
      </c>
      <c r="C90" s="124" t="s">
        <v>133</v>
      </c>
      <c r="D90" s="6">
        <v>865</v>
      </c>
      <c r="E90" s="6">
        <v>0</v>
      </c>
      <c r="F90" s="6">
        <v>2000</v>
      </c>
      <c r="G90" s="6">
        <v>1996</v>
      </c>
      <c r="H90" s="101">
        <f t="shared" si="6"/>
        <v>2.307514450867052</v>
      </c>
      <c r="I90" s="101">
        <f t="shared" si="7"/>
        <v>0.998</v>
      </c>
    </row>
    <row r="91" spans="1:9">
      <c r="A91" s="126" t="s">
        <v>121</v>
      </c>
      <c r="B91" s="124" t="s">
        <v>33</v>
      </c>
      <c r="C91" s="124" t="s">
        <v>34</v>
      </c>
      <c r="D91" s="6">
        <v>0</v>
      </c>
      <c r="E91" s="6">
        <v>2000</v>
      </c>
      <c r="F91" s="6">
        <v>2000</v>
      </c>
      <c r="G91" s="6">
        <v>10123.800000000001</v>
      </c>
      <c r="H91" s="101">
        <f t="shared" si="6"/>
        <v>0</v>
      </c>
      <c r="I91" s="101">
        <f t="shared" si="7"/>
        <v>5.0619000000000005</v>
      </c>
    </row>
    <row r="92" spans="1:9">
      <c r="A92" s="126" t="s">
        <v>121</v>
      </c>
      <c r="B92" s="124" t="s">
        <v>41</v>
      </c>
      <c r="C92" s="124" t="s">
        <v>42</v>
      </c>
      <c r="D92" s="6">
        <v>0</v>
      </c>
      <c r="E92" s="6">
        <v>0</v>
      </c>
      <c r="F92" s="6">
        <v>4000</v>
      </c>
      <c r="G92" s="6">
        <v>3500</v>
      </c>
      <c r="H92" s="101">
        <f t="shared" si="6"/>
        <v>0</v>
      </c>
      <c r="I92" s="101">
        <f t="shared" si="7"/>
        <v>0.875</v>
      </c>
    </row>
    <row r="93" spans="1:9">
      <c r="A93" s="126" t="s">
        <v>121</v>
      </c>
      <c r="B93" s="124" t="s">
        <v>43</v>
      </c>
      <c r="C93" s="124" t="s">
        <v>44</v>
      </c>
      <c r="D93" s="6">
        <v>12500</v>
      </c>
      <c r="E93" s="6">
        <v>0</v>
      </c>
      <c r="F93" s="6">
        <v>0</v>
      </c>
      <c r="G93" s="6">
        <v>2000</v>
      </c>
      <c r="H93" s="101">
        <f t="shared" si="6"/>
        <v>0.16</v>
      </c>
      <c r="I93" s="101">
        <f t="shared" si="7"/>
        <v>0</v>
      </c>
    </row>
    <row r="94" spans="1:9">
      <c r="A94" s="126" t="s">
        <v>121</v>
      </c>
      <c r="B94" s="124" t="s">
        <v>45</v>
      </c>
      <c r="C94" s="124" t="s">
        <v>46</v>
      </c>
      <c r="D94" s="6">
        <v>5475</v>
      </c>
      <c r="E94" s="6">
        <v>0</v>
      </c>
      <c r="F94" s="6">
        <v>2500</v>
      </c>
      <c r="G94" s="6">
        <v>1081.25</v>
      </c>
      <c r="H94" s="101">
        <f t="shared" si="6"/>
        <v>0.19748858447488585</v>
      </c>
      <c r="I94" s="101">
        <f t="shared" si="7"/>
        <v>0.4325</v>
      </c>
    </row>
    <row r="95" spans="1:9">
      <c r="A95" s="126" t="s">
        <v>121</v>
      </c>
      <c r="B95" s="124" t="s">
        <v>122</v>
      </c>
      <c r="C95" s="124" t="s">
        <v>123</v>
      </c>
      <c r="D95" s="6">
        <v>25920</v>
      </c>
      <c r="E95" s="6">
        <v>0</v>
      </c>
      <c r="F95" s="6">
        <v>7600</v>
      </c>
      <c r="G95" s="6">
        <v>7700</v>
      </c>
      <c r="H95" s="101">
        <f t="shared" si="6"/>
        <v>0.29706790123456789</v>
      </c>
      <c r="I95" s="101">
        <f t="shared" si="7"/>
        <v>1.013157894736842</v>
      </c>
    </row>
    <row r="96" spans="1:9">
      <c r="A96" s="126" t="s">
        <v>121</v>
      </c>
      <c r="B96" s="124" t="s">
        <v>139</v>
      </c>
      <c r="C96" s="124" t="s">
        <v>140</v>
      </c>
      <c r="D96" s="6"/>
      <c r="E96" s="6"/>
      <c r="F96" s="6"/>
      <c r="G96" s="6">
        <v>175</v>
      </c>
      <c r="H96" s="101">
        <f t="shared" si="6"/>
        <v>0</v>
      </c>
      <c r="I96" s="101">
        <f t="shared" si="7"/>
        <v>0</v>
      </c>
    </row>
    <row r="97" spans="1:9">
      <c r="A97" s="126">
        <v>55</v>
      </c>
      <c r="B97" s="124" t="s">
        <v>61</v>
      </c>
      <c r="C97" s="124" t="s">
        <v>62</v>
      </c>
      <c r="D97" s="6">
        <v>0</v>
      </c>
      <c r="E97" s="6">
        <v>0</v>
      </c>
      <c r="F97" s="6">
        <v>1000</v>
      </c>
      <c r="G97" s="6">
        <v>1000</v>
      </c>
      <c r="H97" s="101">
        <f t="shared" si="6"/>
        <v>0</v>
      </c>
      <c r="I97" s="101">
        <f t="shared" si="7"/>
        <v>1</v>
      </c>
    </row>
    <row r="98" spans="1:9">
      <c r="A98" s="126" t="s">
        <v>121</v>
      </c>
      <c r="B98" s="124" t="s">
        <v>65</v>
      </c>
      <c r="C98" s="124" t="s">
        <v>66</v>
      </c>
      <c r="D98" s="6">
        <v>113</v>
      </c>
      <c r="E98" s="6">
        <v>0</v>
      </c>
      <c r="F98" s="6">
        <v>0</v>
      </c>
      <c r="G98" s="6">
        <v>0</v>
      </c>
      <c r="H98" s="101">
        <f t="shared" si="6"/>
        <v>0</v>
      </c>
      <c r="I98" s="101">
        <f t="shared" si="7"/>
        <v>0</v>
      </c>
    </row>
    <row r="99" spans="1:9">
      <c r="A99" s="126" t="s">
        <v>121</v>
      </c>
      <c r="B99" s="124" t="s">
        <v>71</v>
      </c>
      <c r="C99" s="124" t="s">
        <v>72</v>
      </c>
      <c r="D99" s="6">
        <v>7033.96</v>
      </c>
      <c r="E99" s="6">
        <v>3400</v>
      </c>
      <c r="F99" s="6">
        <v>1000</v>
      </c>
      <c r="G99" s="6">
        <v>0</v>
      </c>
      <c r="H99" s="101">
        <f t="shared" si="6"/>
        <v>0</v>
      </c>
      <c r="I99" s="101">
        <f t="shared" si="7"/>
        <v>0</v>
      </c>
    </row>
    <row r="100" spans="1:9">
      <c r="A100" s="126" t="s">
        <v>121</v>
      </c>
      <c r="B100" s="124" t="s">
        <v>208</v>
      </c>
      <c r="C100" s="124" t="s">
        <v>171</v>
      </c>
      <c r="D100" s="6">
        <v>0</v>
      </c>
      <c r="E100" s="6">
        <v>0</v>
      </c>
      <c r="F100" s="6">
        <v>0</v>
      </c>
      <c r="G100" s="6">
        <v>0</v>
      </c>
      <c r="H100" s="101">
        <f t="shared" si="6"/>
        <v>0</v>
      </c>
      <c r="I100" s="101">
        <f t="shared" si="7"/>
        <v>0</v>
      </c>
    </row>
    <row r="101" spans="1:9">
      <c r="A101" s="126" t="s">
        <v>121</v>
      </c>
      <c r="B101" s="124" t="s">
        <v>80</v>
      </c>
      <c r="C101" s="124" t="s">
        <v>81</v>
      </c>
      <c r="D101" s="6">
        <v>118907.4</v>
      </c>
      <c r="E101" s="6">
        <v>140000</v>
      </c>
      <c r="F101" s="6">
        <v>133800</v>
      </c>
      <c r="G101" s="6">
        <v>82462.2</v>
      </c>
      <c r="H101" s="101">
        <f t="shared" si="6"/>
        <v>0.69349931122873765</v>
      </c>
      <c r="I101" s="101">
        <f t="shared" si="7"/>
        <v>0.61630941704035869</v>
      </c>
    </row>
    <row r="102" spans="1:9">
      <c r="A102" s="126" t="s">
        <v>121</v>
      </c>
      <c r="B102" s="124" t="s">
        <v>111</v>
      </c>
      <c r="C102" s="124" t="s">
        <v>112</v>
      </c>
      <c r="D102" s="6">
        <v>6393.75</v>
      </c>
      <c r="E102" s="6">
        <v>0</v>
      </c>
      <c r="F102" s="6">
        <v>0</v>
      </c>
      <c r="G102" s="6">
        <v>0</v>
      </c>
      <c r="H102" s="101">
        <f t="shared" si="6"/>
        <v>0</v>
      </c>
      <c r="I102" s="101">
        <f t="shared" si="7"/>
        <v>0</v>
      </c>
    </row>
    <row r="103" spans="1:9">
      <c r="A103" s="126" t="s">
        <v>121</v>
      </c>
      <c r="B103" s="125">
        <v>42231</v>
      </c>
      <c r="C103" s="124" t="s">
        <v>189</v>
      </c>
      <c r="D103" s="6">
        <v>1806.3899999999999</v>
      </c>
      <c r="E103" s="6">
        <v>0</v>
      </c>
      <c r="F103" s="6">
        <v>0</v>
      </c>
      <c r="G103" s="6">
        <v>0</v>
      </c>
      <c r="H103" s="101">
        <f t="shared" si="6"/>
        <v>0</v>
      </c>
      <c r="I103" s="101">
        <f t="shared" si="7"/>
        <v>0</v>
      </c>
    </row>
    <row r="104" spans="1:9">
      <c r="A104" s="126" t="s">
        <v>121</v>
      </c>
      <c r="B104" s="125" t="s">
        <v>339</v>
      </c>
      <c r="C104" s="124" t="s">
        <v>340</v>
      </c>
      <c r="D104" s="6">
        <v>0</v>
      </c>
      <c r="E104" s="6">
        <v>0</v>
      </c>
      <c r="F104" s="6">
        <v>0</v>
      </c>
      <c r="G104" s="6">
        <v>2514.6799999999998</v>
      </c>
      <c r="H104" s="101">
        <f t="shared" si="6"/>
        <v>0</v>
      </c>
      <c r="I104" s="101">
        <f t="shared" si="7"/>
        <v>0</v>
      </c>
    </row>
    <row r="105" spans="1:9">
      <c r="A105" s="126" t="s">
        <v>121</v>
      </c>
      <c r="B105" s="125" t="s">
        <v>341</v>
      </c>
      <c r="C105" s="124" t="s">
        <v>163</v>
      </c>
      <c r="D105" s="6">
        <v>0</v>
      </c>
      <c r="E105" s="6">
        <v>0</v>
      </c>
      <c r="F105" s="6">
        <v>0</v>
      </c>
      <c r="G105" s="6">
        <v>19900</v>
      </c>
      <c r="H105" s="101">
        <f t="shared" si="6"/>
        <v>0</v>
      </c>
      <c r="I105" s="101">
        <f t="shared" si="7"/>
        <v>0</v>
      </c>
    </row>
    <row r="106" spans="1:9">
      <c r="A106" s="126" t="s">
        <v>121</v>
      </c>
      <c r="B106" s="124" t="s">
        <v>155</v>
      </c>
      <c r="C106" s="124" t="s">
        <v>156</v>
      </c>
      <c r="D106" s="6">
        <v>0</v>
      </c>
      <c r="E106" s="6">
        <v>0</v>
      </c>
      <c r="F106" s="6">
        <v>0</v>
      </c>
      <c r="G106" s="6">
        <v>0</v>
      </c>
      <c r="H106" s="101">
        <f t="shared" si="6"/>
        <v>0</v>
      </c>
      <c r="I106" s="101">
        <f t="shared" si="7"/>
        <v>0</v>
      </c>
    </row>
    <row r="107" spans="1:9">
      <c r="A107" s="126">
        <v>55</v>
      </c>
      <c r="B107" s="124" t="s">
        <v>113</v>
      </c>
      <c r="C107" s="124" t="s">
        <v>114</v>
      </c>
      <c r="D107" s="6">
        <v>11983.43</v>
      </c>
      <c r="E107" s="6">
        <v>0</v>
      </c>
      <c r="F107" s="6">
        <v>2500</v>
      </c>
      <c r="G107" s="6">
        <v>12754.96</v>
      </c>
      <c r="H107" s="101">
        <f t="shared" si="6"/>
        <v>1.0643830689543812</v>
      </c>
      <c r="I107" s="101">
        <f t="shared" si="7"/>
        <v>5.1019839999999999</v>
      </c>
    </row>
    <row r="108" spans="1:9">
      <c r="A108" s="127">
        <v>29</v>
      </c>
      <c r="B108" s="128"/>
      <c r="C108" s="128" t="s">
        <v>160</v>
      </c>
      <c r="D108" s="129">
        <f t="shared" ref="D108:G108" si="12">SUM(D109:D123)</f>
        <v>0</v>
      </c>
      <c r="E108" s="129">
        <f t="shared" si="12"/>
        <v>0</v>
      </c>
      <c r="F108" s="129">
        <f t="shared" si="12"/>
        <v>28200</v>
      </c>
      <c r="G108" s="129">
        <f t="shared" si="12"/>
        <v>28117.91</v>
      </c>
      <c r="H108" s="130">
        <f t="shared" si="6"/>
        <v>0</v>
      </c>
      <c r="I108" s="130">
        <f t="shared" si="7"/>
        <v>0.99708900709219861</v>
      </c>
    </row>
    <row r="109" spans="1:9">
      <c r="A109" s="126">
        <v>29</v>
      </c>
      <c r="B109" s="124" t="s">
        <v>94</v>
      </c>
      <c r="C109" s="124" t="s">
        <v>183</v>
      </c>
      <c r="D109" s="6">
        <v>0</v>
      </c>
      <c r="E109" s="5">
        <v>0</v>
      </c>
      <c r="F109" s="5">
        <v>100</v>
      </c>
      <c r="G109" s="5">
        <v>109.08</v>
      </c>
      <c r="H109" s="101">
        <f t="shared" si="6"/>
        <v>0</v>
      </c>
      <c r="I109" s="101">
        <f t="shared" si="7"/>
        <v>1.0908</v>
      </c>
    </row>
    <row r="110" spans="1:9">
      <c r="A110" s="126">
        <v>29</v>
      </c>
      <c r="B110" s="124" t="s">
        <v>143</v>
      </c>
      <c r="C110" s="124" t="s">
        <v>207</v>
      </c>
      <c r="D110" s="6">
        <v>0</v>
      </c>
      <c r="E110" s="5">
        <v>0</v>
      </c>
      <c r="F110" s="5">
        <v>300</v>
      </c>
      <c r="G110" s="5">
        <v>117.42</v>
      </c>
      <c r="H110" s="101">
        <f t="shared" si="6"/>
        <v>0</v>
      </c>
      <c r="I110" s="101">
        <f t="shared" si="7"/>
        <v>0.39140000000000003</v>
      </c>
    </row>
    <row r="111" spans="1:9">
      <c r="A111" s="126">
        <v>29</v>
      </c>
      <c r="B111" s="124" t="s">
        <v>7</v>
      </c>
      <c r="C111" s="124" t="s">
        <v>8</v>
      </c>
      <c r="D111" s="6">
        <v>0</v>
      </c>
      <c r="E111" s="5">
        <v>0</v>
      </c>
      <c r="F111" s="5">
        <v>1200</v>
      </c>
      <c r="G111" s="5">
        <v>1200</v>
      </c>
      <c r="H111" s="101">
        <f t="shared" si="6"/>
        <v>0</v>
      </c>
      <c r="I111" s="101">
        <f t="shared" si="7"/>
        <v>1</v>
      </c>
    </row>
    <row r="112" spans="1:9">
      <c r="A112" s="126">
        <v>29</v>
      </c>
      <c r="B112" s="124" t="s">
        <v>9</v>
      </c>
      <c r="C112" s="124" t="s">
        <v>184</v>
      </c>
      <c r="D112" s="6">
        <v>0</v>
      </c>
      <c r="E112" s="5">
        <v>0</v>
      </c>
      <c r="F112" s="5">
        <v>1000</v>
      </c>
      <c r="G112" s="5">
        <v>981.56</v>
      </c>
      <c r="H112" s="101">
        <f t="shared" si="6"/>
        <v>0</v>
      </c>
      <c r="I112" s="101">
        <f t="shared" si="7"/>
        <v>0.98155999999999999</v>
      </c>
    </row>
    <row r="113" spans="1:9">
      <c r="A113" s="126">
        <v>29</v>
      </c>
      <c r="B113" s="124" t="s">
        <v>11</v>
      </c>
      <c r="C113" s="124" t="s">
        <v>185</v>
      </c>
      <c r="D113" s="6">
        <v>0</v>
      </c>
      <c r="E113" s="5">
        <v>0</v>
      </c>
      <c r="F113" s="5">
        <v>1300</v>
      </c>
      <c r="G113" s="5">
        <v>1222.44</v>
      </c>
      <c r="H113" s="101">
        <f t="shared" si="6"/>
        <v>0</v>
      </c>
      <c r="I113" s="101">
        <f t="shared" si="7"/>
        <v>0.94033846153846157</v>
      </c>
    </row>
    <row r="114" spans="1:9">
      <c r="A114" s="126">
        <v>29</v>
      </c>
      <c r="B114" s="124" t="s">
        <v>13</v>
      </c>
      <c r="C114" s="124" t="s">
        <v>14</v>
      </c>
      <c r="D114" s="6">
        <v>0</v>
      </c>
      <c r="E114" s="5">
        <v>0</v>
      </c>
      <c r="F114" s="5">
        <v>2900</v>
      </c>
      <c r="G114" s="5">
        <v>2900</v>
      </c>
      <c r="H114" s="101">
        <f t="shared" si="6"/>
        <v>0</v>
      </c>
      <c r="I114" s="101">
        <f t="shared" si="7"/>
        <v>1</v>
      </c>
    </row>
    <row r="115" spans="1:9">
      <c r="A115" s="126">
        <v>29</v>
      </c>
      <c r="B115" s="124" t="s">
        <v>15</v>
      </c>
      <c r="C115" s="124" t="s">
        <v>16</v>
      </c>
      <c r="D115" s="6">
        <v>0</v>
      </c>
      <c r="E115" s="5">
        <v>0</v>
      </c>
      <c r="F115" s="5">
        <v>700</v>
      </c>
      <c r="G115" s="5">
        <v>1270.57</v>
      </c>
      <c r="H115" s="101">
        <f t="shared" si="6"/>
        <v>0</v>
      </c>
      <c r="I115" s="101">
        <f t="shared" si="7"/>
        <v>1.8150999999999999</v>
      </c>
    </row>
    <row r="116" spans="1:9">
      <c r="A116" s="126">
        <v>29</v>
      </c>
      <c r="B116" s="124" t="s">
        <v>23</v>
      </c>
      <c r="C116" s="124" t="s">
        <v>24</v>
      </c>
      <c r="D116" s="6">
        <v>0</v>
      </c>
      <c r="E116" s="5">
        <v>0</v>
      </c>
      <c r="F116" s="5">
        <v>100</v>
      </c>
      <c r="G116" s="5">
        <v>44.5</v>
      </c>
      <c r="H116" s="101">
        <f t="shared" si="6"/>
        <v>0</v>
      </c>
      <c r="I116" s="101">
        <f t="shared" si="7"/>
        <v>0.44500000000000001</v>
      </c>
    </row>
    <row r="117" spans="1:9">
      <c r="A117" s="126">
        <v>29</v>
      </c>
      <c r="B117" s="124" t="s">
        <v>106</v>
      </c>
      <c r="C117" s="124" t="s">
        <v>190</v>
      </c>
      <c r="D117" s="6">
        <v>0</v>
      </c>
      <c r="E117" s="5">
        <v>0</v>
      </c>
      <c r="F117" s="5">
        <v>1700</v>
      </c>
      <c r="G117" s="5">
        <v>1610.28</v>
      </c>
      <c r="H117" s="101">
        <f t="shared" si="6"/>
        <v>0</v>
      </c>
      <c r="I117" s="101">
        <f t="shared" si="7"/>
        <v>0.94722352941176469</v>
      </c>
    </row>
    <row r="118" spans="1:9">
      <c r="A118" s="126">
        <v>29</v>
      </c>
      <c r="B118" s="124" t="s">
        <v>25</v>
      </c>
      <c r="C118" s="124" t="s">
        <v>26</v>
      </c>
      <c r="D118" s="6">
        <v>0</v>
      </c>
      <c r="E118" s="5">
        <v>0</v>
      </c>
      <c r="F118" s="5">
        <v>100</v>
      </c>
      <c r="G118" s="5">
        <v>50.8</v>
      </c>
      <c r="H118" s="101">
        <f t="shared" si="6"/>
        <v>0</v>
      </c>
      <c r="I118" s="101">
        <f t="shared" si="7"/>
        <v>0.50800000000000001</v>
      </c>
    </row>
    <row r="119" spans="1:9">
      <c r="A119" s="126">
        <v>29</v>
      </c>
      <c r="B119" s="124" t="s">
        <v>33</v>
      </c>
      <c r="C119" s="124" t="s">
        <v>34</v>
      </c>
      <c r="D119" s="6">
        <v>0</v>
      </c>
      <c r="E119" s="5">
        <v>0</v>
      </c>
      <c r="F119" s="5">
        <v>900</v>
      </c>
      <c r="G119" s="5">
        <v>829.42</v>
      </c>
      <c r="H119" s="101">
        <f t="shared" si="6"/>
        <v>0</v>
      </c>
      <c r="I119" s="101">
        <f t="shared" si="7"/>
        <v>0.92157777777777772</v>
      </c>
    </row>
    <row r="120" spans="1:9">
      <c r="A120" s="126">
        <v>29</v>
      </c>
      <c r="B120" s="124" t="s">
        <v>186</v>
      </c>
      <c r="C120" s="124" t="s">
        <v>187</v>
      </c>
      <c r="D120" s="6">
        <v>0</v>
      </c>
      <c r="E120" s="5">
        <v>0</v>
      </c>
      <c r="F120" s="5">
        <v>1500</v>
      </c>
      <c r="G120" s="5">
        <v>1454.34</v>
      </c>
      <c r="H120" s="101">
        <f t="shared" si="6"/>
        <v>0</v>
      </c>
      <c r="I120" s="101">
        <f t="shared" si="7"/>
        <v>0.96955999999999998</v>
      </c>
    </row>
    <row r="121" spans="1:9">
      <c r="A121" s="126">
        <v>29</v>
      </c>
      <c r="B121" s="124" t="s">
        <v>53</v>
      </c>
      <c r="C121" s="124" t="s">
        <v>54</v>
      </c>
      <c r="D121" s="6">
        <v>0</v>
      </c>
      <c r="E121" s="5">
        <v>0</v>
      </c>
      <c r="F121" s="5">
        <v>6000</v>
      </c>
      <c r="G121" s="5">
        <v>5950</v>
      </c>
      <c r="H121" s="101">
        <f t="shared" si="6"/>
        <v>0</v>
      </c>
      <c r="I121" s="101">
        <f t="shared" si="7"/>
        <v>0.9916666666666667</v>
      </c>
    </row>
    <row r="122" spans="1:9">
      <c r="A122" s="126">
        <v>29</v>
      </c>
      <c r="B122" s="124" t="s">
        <v>139</v>
      </c>
      <c r="C122" s="124" t="s">
        <v>191</v>
      </c>
      <c r="D122" s="6">
        <v>0</v>
      </c>
      <c r="E122" s="5">
        <v>0</v>
      </c>
      <c r="F122" s="5">
        <v>8400</v>
      </c>
      <c r="G122" s="5">
        <v>8390</v>
      </c>
      <c r="H122" s="101">
        <f t="shared" si="6"/>
        <v>0</v>
      </c>
      <c r="I122" s="101">
        <f t="shared" si="7"/>
        <v>0.99880952380952381</v>
      </c>
    </row>
    <row r="123" spans="1:9">
      <c r="A123" s="126">
        <v>29</v>
      </c>
      <c r="B123" s="124" t="s">
        <v>61</v>
      </c>
      <c r="C123" s="124" t="s">
        <v>62</v>
      </c>
      <c r="D123" s="6">
        <v>0</v>
      </c>
      <c r="E123" s="5">
        <v>0</v>
      </c>
      <c r="F123" s="5">
        <v>2000</v>
      </c>
      <c r="G123" s="5">
        <v>1987.5</v>
      </c>
      <c r="H123" s="101">
        <f t="shared" si="6"/>
        <v>0</v>
      </c>
      <c r="I123" s="101">
        <f t="shared" si="7"/>
        <v>0.99375000000000002</v>
      </c>
    </row>
    <row r="124" spans="1:9">
      <c r="A124" s="111"/>
      <c r="B124" s="112" t="s">
        <v>82</v>
      </c>
      <c r="C124" s="112" t="s">
        <v>83</v>
      </c>
      <c r="D124" s="96">
        <f t="shared" ref="D124:G124" si="13">D125+D141+D173</f>
        <v>1623568.35</v>
      </c>
      <c r="E124" s="96">
        <f t="shared" si="13"/>
        <v>1774800</v>
      </c>
      <c r="F124" s="96">
        <f t="shared" si="13"/>
        <v>1942300</v>
      </c>
      <c r="G124" s="96">
        <f t="shared" si="13"/>
        <v>1881642.1400000004</v>
      </c>
      <c r="H124" s="99">
        <f t="shared" si="6"/>
        <v>1.1589546815198759</v>
      </c>
      <c r="I124" s="99">
        <f t="shared" si="7"/>
        <v>0.96877008701024581</v>
      </c>
    </row>
    <row r="125" spans="1:9">
      <c r="A125" s="127"/>
      <c r="B125" s="128"/>
      <c r="C125" s="128" t="s">
        <v>79</v>
      </c>
      <c r="D125" s="129">
        <f t="shared" ref="D125:G125" si="14">SUM(D126:D140)</f>
        <v>1007066.76</v>
      </c>
      <c r="E125" s="129">
        <f t="shared" si="14"/>
        <v>1184800</v>
      </c>
      <c r="F125" s="129">
        <f t="shared" si="14"/>
        <v>1297000</v>
      </c>
      <c r="G125" s="129">
        <f t="shared" si="14"/>
        <v>1275072.1800000004</v>
      </c>
      <c r="H125" s="130">
        <f t="shared" si="6"/>
        <v>1.2661247800493389</v>
      </c>
      <c r="I125" s="130">
        <f t="shared" si="7"/>
        <v>0.98309343099460322</v>
      </c>
    </row>
    <row r="126" spans="1:9">
      <c r="A126" s="126" t="s">
        <v>78</v>
      </c>
      <c r="B126" s="124" t="s">
        <v>84</v>
      </c>
      <c r="C126" s="124" t="s">
        <v>85</v>
      </c>
      <c r="D126" s="6">
        <v>805300</v>
      </c>
      <c r="E126" s="9">
        <v>912000</v>
      </c>
      <c r="F126" s="9">
        <v>1011800</v>
      </c>
      <c r="G126" s="9">
        <v>1002581.14</v>
      </c>
      <c r="H126" s="103">
        <f t="shared" si="6"/>
        <v>1.2449784428163417</v>
      </c>
      <c r="I126" s="103">
        <f t="shared" si="7"/>
        <v>0.9908886538841668</v>
      </c>
    </row>
    <row r="127" spans="1:9">
      <c r="A127" s="126">
        <v>11</v>
      </c>
      <c r="B127" s="125">
        <v>31113</v>
      </c>
      <c r="C127" s="124" t="s">
        <v>158</v>
      </c>
      <c r="D127" s="6">
        <v>0</v>
      </c>
      <c r="E127" s="9">
        <v>0</v>
      </c>
      <c r="F127" s="9">
        <v>4700</v>
      </c>
      <c r="G127" s="9">
        <v>4687.67</v>
      </c>
      <c r="H127" s="103">
        <f t="shared" si="6"/>
        <v>0</v>
      </c>
      <c r="I127" s="103">
        <f t="shared" si="7"/>
        <v>0.99737659574468085</v>
      </c>
    </row>
    <row r="128" spans="1:9">
      <c r="A128" s="126" t="s">
        <v>78</v>
      </c>
      <c r="B128" s="125" t="s">
        <v>86</v>
      </c>
      <c r="C128" s="124" t="s">
        <v>87</v>
      </c>
      <c r="D128" s="6">
        <v>14700</v>
      </c>
      <c r="E128" s="9">
        <v>25000</v>
      </c>
      <c r="F128" s="9">
        <v>21000</v>
      </c>
      <c r="G128" s="9">
        <v>17256.900000000001</v>
      </c>
      <c r="H128" s="103">
        <f t="shared" si="6"/>
        <v>1.1739387755102042</v>
      </c>
      <c r="I128" s="103">
        <f t="shared" si="7"/>
        <v>0.82175714285714296</v>
      </c>
    </row>
    <row r="129" spans="1:9">
      <c r="A129" s="126" t="s">
        <v>78</v>
      </c>
      <c r="B129" s="125" t="s">
        <v>88</v>
      </c>
      <c r="C129" s="124" t="s">
        <v>89</v>
      </c>
      <c r="D129" s="6">
        <v>0</v>
      </c>
      <c r="E129" s="9">
        <v>8200</v>
      </c>
      <c r="F129" s="9">
        <v>3500</v>
      </c>
      <c r="G129" s="9">
        <v>0</v>
      </c>
      <c r="H129" s="103">
        <f t="shared" si="6"/>
        <v>0</v>
      </c>
      <c r="I129" s="103">
        <f t="shared" si="7"/>
        <v>0</v>
      </c>
    </row>
    <row r="130" spans="1:9">
      <c r="A130" s="126" t="s">
        <v>78</v>
      </c>
      <c r="B130" s="125" t="s">
        <v>90</v>
      </c>
      <c r="C130" s="124" t="s">
        <v>91</v>
      </c>
      <c r="D130" s="6">
        <v>15000</v>
      </c>
      <c r="E130" s="9">
        <v>15000</v>
      </c>
      <c r="F130" s="9">
        <v>13500</v>
      </c>
      <c r="G130" s="9">
        <v>13500</v>
      </c>
      <c r="H130" s="103">
        <f t="shared" si="6"/>
        <v>0.9</v>
      </c>
      <c r="I130" s="103">
        <f t="shared" si="7"/>
        <v>1</v>
      </c>
    </row>
    <row r="131" spans="1:9">
      <c r="A131" s="126" t="s">
        <v>78</v>
      </c>
      <c r="B131" s="125" t="s">
        <v>94</v>
      </c>
      <c r="C131" s="124" t="s">
        <v>95</v>
      </c>
      <c r="D131" s="6">
        <v>128844.76</v>
      </c>
      <c r="E131" s="9">
        <v>165000</v>
      </c>
      <c r="F131" s="9">
        <v>167500</v>
      </c>
      <c r="G131" s="9">
        <v>164943.87</v>
      </c>
      <c r="H131" s="103">
        <f t="shared" si="6"/>
        <v>1.2801752279254508</v>
      </c>
      <c r="I131" s="103">
        <f t="shared" si="7"/>
        <v>0.98473952238805962</v>
      </c>
    </row>
    <row r="132" spans="1:9">
      <c r="A132" s="126">
        <v>11</v>
      </c>
      <c r="B132" s="125">
        <v>31322</v>
      </c>
      <c r="C132" s="124" t="s">
        <v>166</v>
      </c>
      <c r="D132" s="6">
        <v>0</v>
      </c>
      <c r="E132" s="9">
        <v>0</v>
      </c>
      <c r="F132" s="9">
        <v>100</v>
      </c>
      <c r="G132" s="9">
        <v>103.06</v>
      </c>
      <c r="H132" s="103">
        <f t="shared" si="6"/>
        <v>0</v>
      </c>
      <c r="I132" s="103">
        <f t="shared" si="7"/>
        <v>1.0306</v>
      </c>
    </row>
    <row r="133" spans="1:9">
      <c r="A133" s="126">
        <v>11</v>
      </c>
      <c r="B133" s="125">
        <v>31332</v>
      </c>
      <c r="C133" s="124" t="s">
        <v>204</v>
      </c>
      <c r="D133" s="6">
        <v>0</v>
      </c>
      <c r="E133" s="9">
        <v>0</v>
      </c>
      <c r="F133" s="9">
        <v>100</v>
      </c>
      <c r="G133" s="9">
        <v>0</v>
      </c>
      <c r="H133" s="103">
        <f t="shared" ref="H133:H196" si="15">IFERROR(G133/D133,)</f>
        <v>0</v>
      </c>
      <c r="I133" s="103">
        <f t="shared" ref="I133:I196" si="16">IFERROR(G133/F133,)</f>
        <v>0</v>
      </c>
    </row>
    <row r="134" spans="1:9">
      <c r="A134" s="126" t="s">
        <v>78</v>
      </c>
      <c r="B134" s="124" t="s">
        <v>7</v>
      </c>
      <c r="C134" s="124" t="s">
        <v>8</v>
      </c>
      <c r="D134" s="6">
        <v>0</v>
      </c>
      <c r="E134" s="9">
        <v>2000</v>
      </c>
      <c r="F134" s="9">
        <v>0</v>
      </c>
      <c r="G134" s="9">
        <v>0</v>
      </c>
      <c r="H134" s="103">
        <f t="shared" si="15"/>
        <v>0</v>
      </c>
      <c r="I134" s="103">
        <f t="shared" si="16"/>
        <v>0</v>
      </c>
    </row>
    <row r="135" spans="1:9">
      <c r="A135" s="126" t="s">
        <v>78</v>
      </c>
      <c r="B135" s="124" t="s">
        <v>96</v>
      </c>
      <c r="C135" s="124" t="s">
        <v>97</v>
      </c>
      <c r="D135" s="6">
        <v>42562</v>
      </c>
      <c r="E135" s="9">
        <v>56000</v>
      </c>
      <c r="F135" s="9">
        <v>69500</v>
      </c>
      <c r="G135" s="9">
        <v>66845.87</v>
      </c>
      <c r="H135" s="103">
        <f t="shared" si="15"/>
        <v>1.5705528405620035</v>
      </c>
      <c r="I135" s="103">
        <f t="shared" si="16"/>
        <v>0.96181107913669062</v>
      </c>
    </row>
    <row r="136" spans="1:9">
      <c r="A136" s="126" t="s">
        <v>78</v>
      </c>
      <c r="B136" s="124" t="s">
        <v>145</v>
      </c>
      <c r="C136" s="124" t="s">
        <v>146</v>
      </c>
      <c r="D136" s="6">
        <v>660</v>
      </c>
      <c r="E136" s="9">
        <v>1600</v>
      </c>
      <c r="F136" s="9">
        <v>0</v>
      </c>
      <c r="G136" s="9">
        <v>0</v>
      </c>
      <c r="H136" s="103">
        <f t="shared" si="15"/>
        <v>0</v>
      </c>
      <c r="I136" s="103">
        <f t="shared" si="16"/>
        <v>0</v>
      </c>
    </row>
    <row r="137" spans="1:9">
      <c r="A137" s="126">
        <v>11</v>
      </c>
      <c r="B137" s="125">
        <v>32961</v>
      </c>
      <c r="C137" s="124" t="s">
        <v>201</v>
      </c>
      <c r="D137" s="6">
        <v>0</v>
      </c>
      <c r="E137" s="9">
        <v>0</v>
      </c>
      <c r="F137" s="9">
        <v>3500</v>
      </c>
      <c r="G137" s="9">
        <v>3437.5</v>
      </c>
      <c r="H137" s="103">
        <f t="shared" si="15"/>
        <v>0</v>
      </c>
      <c r="I137" s="103">
        <f t="shared" si="16"/>
        <v>0.9821428571428571</v>
      </c>
    </row>
    <row r="138" spans="1:9">
      <c r="A138" s="126">
        <v>11</v>
      </c>
      <c r="B138" s="125">
        <v>34331</v>
      </c>
      <c r="C138" s="124" t="s">
        <v>203</v>
      </c>
      <c r="D138" s="6">
        <v>0</v>
      </c>
      <c r="E138" s="9">
        <v>0</v>
      </c>
      <c r="F138" s="9">
        <v>700</v>
      </c>
      <c r="G138" s="9">
        <v>692.61</v>
      </c>
      <c r="H138" s="103">
        <f t="shared" si="15"/>
        <v>0</v>
      </c>
      <c r="I138" s="103">
        <f t="shared" si="16"/>
        <v>0.98944285714285718</v>
      </c>
    </row>
    <row r="139" spans="1:9">
      <c r="A139" s="126">
        <v>11</v>
      </c>
      <c r="B139" s="125">
        <v>34332</v>
      </c>
      <c r="C139" s="124" t="s">
        <v>202</v>
      </c>
      <c r="D139" s="6">
        <v>0</v>
      </c>
      <c r="E139" s="9">
        <v>0</v>
      </c>
      <c r="F139" s="9">
        <v>0</v>
      </c>
      <c r="G139" s="9">
        <v>0</v>
      </c>
      <c r="H139" s="103">
        <f t="shared" si="15"/>
        <v>0</v>
      </c>
      <c r="I139" s="103">
        <f t="shared" si="16"/>
        <v>0</v>
      </c>
    </row>
    <row r="140" spans="1:9">
      <c r="A140" s="126">
        <v>11</v>
      </c>
      <c r="B140" s="125">
        <v>34339</v>
      </c>
      <c r="C140" s="124" t="s">
        <v>171</v>
      </c>
      <c r="D140" s="6">
        <v>0</v>
      </c>
      <c r="E140" s="9">
        <v>0</v>
      </c>
      <c r="F140" s="9">
        <v>1100</v>
      </c>
      <c r="G140" s="9">
        <v>1023.56</v>
      </c>
      <c r="H140" s="103">
        <f t="shared" si="15"/>
        <v>0</v>
      </c>
      <c r="I140" s="103">
        <f t="shared" si="16"/>
        <v>0.93050909090909084</v>
      </c>
    </row>
    <row r="141" spans="1:9">
      <c r="A141" s="127"/>
      <c r="B141" s="128"/>
      <c r="C141" s="128" t="s">
        <v>147</v>
      </c>
      <c r="D141" s="129">
        <f t="shared" ref="D141:G141" si="17">SUM(D142:D172)</f>
        <v>459342.79</v>
      </c>
      <c r="E141" s="129">
        <f t="shared" si="17"/>
        <v>590000</v>
      </c>
      <c r="F141" s="129">
        <f t="shared" si="17"/>
        <v>645300</v>
      </c>
      <c r="G141" s="129">
        <f t="shared" si="17"/>
        <v>606569.96</v>
      </c>
      <c r="H141" s="130">
        <f t="shared" si="15"/>
        <v>1.3205169934200991</v>
      </c>
      <c r="I141" s="130">
        <f t="shared" si="16"/>
        <v>0.93998134201146744</v>
      </c>
    </row>
    <row r="142" spans="1:9">
      <c r="A142" s="126">
        <v>55</v>
      </c>
      <c r="B142" s="125" t="s">
        <v>84</v>
      </c>
      <c r="C142" s="124" t="s">
        <v>85</v>
      </c>
      <c r="D142" s="7">
        <v>29598.99</v>
      </c>
      <c r="E142" s="7">
        <v>0</v>
      </c>
      <c r="F142" s="7">
        <v>0</v>
      </c>
      <c r="G142" s="7">
        <v>0</v>
      </c>
      <c r="H142" s="102">
        <f t="shared" si="15"/>
        <v>0</v>
      </c>
      <c r="I142" s="102">
        <f t="shared" si="16"/>
        <v>0</v>
      </c>
    </row>
    <row r="143" spans="1:9">
      <c r="A143" s="126">
        <v>55</v>
      </c>
      <c r="B143" s="125" t="s">
        <v>9</v>
      </c>
      <c r="C143" s="124" t="s">
        <v>184</v>
      </c>
      <c r="D143" s="7">
        <v>0</v>
      </c>
      <c r="E143" s="7">
        <v>0</v>
      </c>
      <c r="F143" s="7">
        <v>500</v>
      </c>
      <c r="G143" s="7">
        <v>375</v>
      </c>
      <c r="H143" s="102">
        <f t="shared" si="15"/>
        <v>0</v>
      </c>
      <c r="I143" s="102">
        <f t="shared" si="16"/>
        <v>0.75</v>
      </c>
    </row>
    <row r="144" spans="1:9">
      <c r="A144" s="126">
        <v>55</v>
      </c>
      <c r="B144" s="125" t="s">
        <v>11</v>
      </c>
      <c r="C144" s="124" t="s">
        <v>185</v>
      </c>
      <c r="D144" s="7">
        <v>0</v>
      </c>
      <c r="E144" s="7">
        <v>0</v>
      </c>
      <c r="F144" s="7">
        <v>600</v>
      </c>
      <c r="G144" s="7">
        <v>536</v>
      </c>
      <c r="H144" s="102">
        <f t="shared" si="15"/>
        <v>0</v>
      </c>
      <c r="I144" s="102">
        <f t="shared" si="16"/>
        <v>0.89333333333333331</v>
      </c>
    </row>
    <row r="145" spans="1:9">
      <c r="A145" s="126">
        <v>55</v>
      </c>
      <c r="B145" s="125">
        <v>32211</v>
      </c>
      <c r="C145" s="124" t="s">
        <v>16</v>
      </c>
      <c r="D145" s="7">
        <v>262.81</v>
      </c>
      <c r="E145" s="7">
        <v>0</v>
      </c>
      <c r="F145" s="7">
        <v>0</v>
      </c>
      <c r="G145" s="7">
        <v>0.01</v>
      </c>
      <c r="H145" s="102">
        <f t="shared" si="15"/>
        <v>3.8050302499904876E-5</v>
      </c>
      <c r="I145" s="102">
        <f t="shared" si="16"/>
        <v>0</v>
      </c>
    </row>
    <row r="146" spans="1:9">
      <c r="A146" s="126">
        <v>55</v>
      </c>
      <c r="B146" s="125">
        <v>32212</v>
      </c>
      <c r="C146" s="124" t="s">
        <v>18</v>
      </c>
      <c r="D146" s="7">
        <v>1010</v>
      </c>
      <c r="E146" s="7">
        <v>0</v>
      </c>
      <c r="F146" s="7">
        <v>0</v>
      </c>
      <c r="G146" s="7">
        <v>97.93</v>
      </c>
      <c r="H146" s="102">
        <f t="shared" si="15"/>
        <v>9.6960396039603963E-2</v>
      </c>
      <c r="I146" s="102">
        <f t="shared" si="16"/>
        <v>0</v>
      </c>
    </row>
    <row r="147" spans="1:9">
      <c r="A147" s="126" t="s">
        <v>121</v>
      </c>
      <c r="B147" s="124" t="s">
        <v>19</v>
      </c>
      <c r="C147" s="124" t="s">
        <v>20</v>
      </c>
      <c r="D147" s="7">
        <v>20611.189999999999</v>
      </c>
      <c r="E147" s="7">
        <v>20000</v>
      </c>
      <c r="F147" s="7">
        <v>25000</v>
      </c>
      <c r="G147" s="7">
        <v>26551.52</v>
      </c>
      <c r="H147" s="102">
        <f t="shared" si="15"/>
        <v>1.2882089777446135</v>
      </c>
      <c r="I147" s="102">
        <f t="shared" si="16"/>
        <v>1.0620608</v>
      </c>
    </row>
    <row r="148" spans="1:9">
      <c r="A148" s="126" t="s">
        <v>121</v>
      </c>
      <c r="B148" s="124" t="s">
        <v>23</v>
      </c>
      <c r="C148" s="124" t="s">
        <v>24</v>
      </c>
      <c r="D148" s="7">
        <v>7963.74</v>
      </c>
      <c r="E148" s="7">
        <v>5000</v>
      </c>
      <c r="F148" s="7">
        <v>5000</v>
      </c>
      <c r="G148" s="7">
        <v>12.66</v>
      </c>
      <c r="H148" s="102">
        <f t="shared" si="15"/>
        <v>1.5897053394510619E-3</v>
      </c>
      <c r="I148" s="102">
        <f t="shared" si="16"/>
        <v>2.532E-3</v>
      </c>
    </row>
    <row r="149" spans="1:9">
      <c r="A149" s="126" t="s">
        <v>121</v>
      </c>
      <c r="B149" s="124" t="s">
        <v>106</v>
      </c>
      <c r="C149" s="124" t="s">
        <v>107</v>
      </c>
      <c r="D149" s="7">
        <v>176746.42</v>
      </c>
      <c r="E149" s="7">
        <v>287000</v>
      </c>
      <c r="F149" s="7">
        <v>252000</v>
      </c>
      <c r="G149" s="7">
        <v>251148.76</v>
      </c>
      <c r="H149" s="102">
        <f t="shared" si="15"/>
        <v>1.4209552872414615</v>
      </c>
      <c r="I149" s="102">
        <f t="shared" si="16"/>
        <v>0.9966220634920635</v>
      </c>
    </row>
    <row r="150" spans="1:9">
      <c r="A150" s="126" t="s">
        <v>121</v>
      </c>
      <c r="B150" s="124" t="s">
        <v>25</v>
      </c>
      <c r="C150" s="124" t="s">
        <v>26</v>
      </c>
      <c r="D150" s="7">
        <v>14860.75</v>
      </c>
      <c r="E150" s="7">
        <v>35000</v>
      </c>
      <c r="F150" s="7">
        <v>8000</v>
      </c>
      <c r="G150" s="7">
        <v>6330.46</v>
      </c>
      <c r="H150" s="102">
        <f t="shared" si="15"/>
        <v>0.42598522954763385</v>
      </c>
      <c r="I150" s="102">
        <f t="shared" si="16"/>
        <v>0.79130750000000005</v>
      </c>
    </row>
    <row r="151" spans="1:9">
      <c r="A151" s="126">
        <v>55</v>
      </c>
      <c r="B151" s="124" t="s">
        <v>27</v>
      </c>
      <c r="C151" s="124" t="s">
        <v>28</v>
      </c>
      <c r="D151" s="7">
        <v>0</v>
      </c>
      <c r="E151" s="7">
        <v>0</v>
      </c>
      <c r="F151" s="7">
        <v>17100</v>
      </c>
      <c r="G151" s="7">
        <v>17088.63</v>
      </c>
      <c r="H151" s="102">
        <f t="shared" si="15"/>
        <v>0</v>
      </c>
      <c r="I151" s="102">
        <f t="shared" si="16"/>
        <v>0.99933508771929835</v>
      </c>
    </row>
    <row r="152" spans="1:9">
      <c r="A152" s="126" t="s">
        <v>121</v>
      </c>
      <c r="B152" s="124" t="s">
        <v>126</v>
      </c>
      <c r="C152" s="124" t="s">
        <v>127</v>
      </c>
      <c r="D152" s="7">
        <v>1120</v>
      </c>
      <c r="E152" s="7">
        <v>2000</v>
      </c>
      <c r="F152" s="7">
        <v>2000</v>
      </c>
      <c r="G152" s="7">
        <v>1911</v>
      </c>
      <c r="H152" s="102">
        <f t="shared" si="15"/>
        <v>1.70625</v>
      </c>
      <c r="I152" s="102">
        <f t="shared" si="16"/>
        <v>0.95550000000000002</v>
      </c>
    </row>
    <row r="153" spans="1:9">
      <c r="A153" s="126" t="s">
        <v>121</v>
      </c>
      <c r="B153" s="125">
        <v>32241</v>
      </c>
      <c r="C153" s="124" t="s">
        <v>30</v>
      </c>
      <c r="D153" s="7">
        <v>13513.81</v>
      </c>
      <c r="E153" s="7">
        <v>0</v>
      </c>
      <c r="F153" s="7">
        <v>0</v>
      </c>
      <c r="G153" s="7">
        <v>0</v>
      </c>
      <c r="H153" s="102">
        <f t="shared" si="15"/>
        <v>0</v>
      </c>
      <c r="I153" s="102">
        <f t="shared" si="16"/>
        <v>0</v>
      </c>
    </row>
    <row r="154" spans="1:9">
      <c r="A154" s="126" t="s">
        <v>121</v>
      </c>
      <c r="B154" s="124" t="s">
        <v>31</v>
      </c>
      <c r="C154" s="124" t="s">
        <v>32</v>
      </c>
      <c r="D154" s="7">
        <v>5560</v>
      </c>
      <c r="E154" s="7">
        <v>0</v>
      </c>
      <c r="F154" s="7">
        <v>1000</v>
      </c>
      <c r="G154" s="7">
        <v>1085.5</v>
      </c>
      <c r="H154" s="102">
        <f t="shared" si="15"/>
        <v>0.19523381294964029</v>
      </c>
      <c r="I154" s="102">
        <f t="shared" si="16"/>
        <v>1.0854999999999999</v>
      </c>
    </row>
    <row r="155" spans="1:9">
      <c r="A155" s="126" t="s">
        <v>121</v>
      </c>
      <c r="B155" s="124" t="s">
        <v>33</v>
      </c>
      <c r="C155" s="124" t="s">
        <v>34</v>
      </c>
      <c r="D155" s="7">
        <v>22799.61</v>
      </c>
      <c r="E155" s="7">
        <v>25000</v>
      </c>
      <c r="F155" s="7">
        <v>30000</v>
      </c>
      <c r="G155" s="7">
        <v>29630.12</v>
      </c>
      <c r="H155" s="102">
        <f t="shared" si="15"/>
        <v>1.2995888964767379</v>
      </c>
      <c r="I155" s="102">
        <f t="shared" si="16"/>
        <v>0.98767066666666659</v>
      </c>
    </row>
    <row r="156" spans="1:9">
      <c r="A156" s="126" t="s">
        <v>121</v>
      </c>
      <c r="B156" s="125">
        <v>32271</v>
      </c>
      <c r="C156" s="124" t="s">
        <v>36</v>
      </c>
      <c r="D156" s="7">
        <v>4235</v>
      </c>
      <c r="E156" s="7">
        <v>0</v>
      </c>
      <c r="F156" s="7">
        <v>0</v>
      </c>
      <c r="G156" s="7">
        <v>0</v>
      </c>
      <c r="H156" s="102">
        <f t="shared" si="15"/>
        <v>0</v>
      </c>
      <c r="I156" s="102">
        <f t="shared" si="16"/>
        <v>0</v>
      </c>
    </row>
    <row r="157" spans="1:9">
      <c r="A157" s="126" t="s">
        <v>121</v>
      </c>
      <c r="B157" s="125" t="s">
        <v>43</v>
      </c>
      <c r="C157" s="124" t="s">
        <v>44</v>
      </c>
      <c r="D157" s="7">
        <v>0</v>
      </c>
      <c r="E157" s="7">
        <v>30000</v>
      </c>
      <c r="F157" s="7">
        <v>45000</v>
      </c>
      <c r="G157" s="7">
        <v>11250</v>
      </c>
      <c r="H157" s="102">
        <f t="shared" si="15"/>
        <v>0</v>
      </c>
      <c r="I157" s="102">
        <f t="shared" si="16"/>
        <v>0.25</v>
      </c>
    </row>
    <row r="158" spans="1:9">
      <c r="A158" s="126" t="s">
        <v>121</v>
      </c>
      <c r="B158" s="125" t="s">
        <v>45</v>
      </c>
      <c r="C158" s="124" t="s">
        <v>46</v>
      </c>
      <c r="D158" s="7">
        <v>0</v>
      </c>
      <c r="E158" s="7">
        <v>40000</v>
      </c>
      <c r="F158" s="7">
        <v>40000</v>
      </c>
      <c r="G158" s="7">
        <v>24850</v>
      </c>
      <c r="H158" s="102">
        <f t="shared" si="15"/>
        <v>0</v>
      </c>
      <c r="I158" s="102">
        <f t="shared" si="16"/>
        <v>0.62124999999999997</v>
      </c>
    </row>
    <row r="159" spans="1:9">
      <c r="A159" s="126" t="s">
        <v>121</v>
      </c>
      <c r="B159" s="125" t="s">
        <v>47</v>
      </c>
      <c r="C159" s="124" t="s">
        <v>48</v>
      </c>
      <c r="D159" s="7">
        <v>0</v>
      </c>
      <c r="E159" s="7">
        <v>0</v>
      </c>
      <c r="F159" s="7">
        <v>2800</v>
      </c>
      <c r="G159" s="7">
        <v>2780.04</v>
      </c>
      <c r="H159" s="102">
        <f t="shared" si="15"/>
        <v>0</v>
      </c>
      <c r="I159" s="102">
        <f t="shared" si="16"/>
        <v>0.99287142857142852</v>
      </c>
    </row>
    <row r="160" spans="1:9">
      <c r="A160" s="126" t="s">
        <v>121</v>
      </c>
      <c r="B160" s="125" t="s">
        <v>49</v>
      </c>
      <c r="C160" s="124" t="s">
        <v>50</v>
      </c>
      <c r="D160" s="7">
        <v>0</v>
      </c>
      <c r="E160" s="7">
        <v>0</v>
      </c>
      <c r="F160" s="7">
        <v>3300</v>
      </c>
      <c r="G160" s="7">
        <v>3216.3</v>
      </c>
      <c r="H160" s="102">
        <f t="shared" si="15"/>
        <v>0</v>
      </c>
      <c r="I160" s="102">
        <f t="shared" si="16"/>
        <v>0.97463636363636375</v>
      </c>
    </row>
    <row r="161" spans="1:9">
      <c r="A161" s="126" t="s">
        <v>121</v>
      </c>
      <c r="B161" s="125" t="s">
        <v>145</v>
      </c>
      <c r="C161" s="124" t="s">
        <v>146</v>
      </c>
      <c r="D161" s="7">
        <v>2340</v>
      </c>
      <c r="E161" s="7">
        <v>0</v>
      </c>
      <c r="F161" s="7">
        <v>700</v>
      </c>
      <c r="G161" s="7">
        <v>2685</v>
      </c>
      <c r="H161" s="102">
        <f t="shared" si="15"/>
        <v>1.1474358974358974</v>
      </c>
      <c r="I161" s="102">
        <f t="shared" si="16"/>
        <v>3.8357142857142859</v>
      </c>
    </row>
    <row r="162" spans="1:9">
      <c r="A162" s="126" t="s">
        <v>121</v>
      </c>
      <c r="B162" s="124" t="s">
        <v>122</v>
      </c>
      <c r="C162" s="124" t="s">
        <v>123</v>
      </c>
      <c r="D162" s="7">
        <v>4292.75</v>
      </c>
      <c r="E162" s="7">
        <v>6000</v>
      </c>
      <c r="F162" s="7">
        <v>6000</v>
      </c>
      <c r="G162" s="7">
        <v>6105.25</v>
      </c>
      <c r="H162" s="102">
        <f t="shared" si="15"/>
        <v>1.4222235163939201</v>
      </c>
      <c r="I162" s="102">
        <f t="shared" si="16"/>
        <v>1.0175416666666666</v>
      </c>
    </row>
    <row r="163" spans="1:9">
      <c r="A163" s="126" t="s">
        <v>121</v>
      </c>
      <c r="B163" s="124" t="s">
        <v>55</v>
      </c>
      <c r="C163" s="124" t="s">
        <v>56</v>
      </c>
      <c r="D163" s="7">
        <v>0</v>
      </c>
      <c r="E163" s="7">
        <v>0</v>
      </c>
      <c r="F163" s="7">
        <v>0</v>
      </c>
      <c r="G163" s="7">
        <v>237.5</v>
      </c>
      <c r="H163" s="102">
        <f t="shared" si="15"/>
        <v>0</v>
      </c>
      <c r="I163" s="102">
        <f t="shared" si="16"/>
        <v>0</v>
      </c>
    </row>
    <row r="164" spans="1:9">
      <c r="A164" s="126" t="s">
        <v>121</v>
      </c>
      <c r="B164" s="13" t="s">
        <v>181</v>
      </c>
      <c r="C164" s="13" t="s">
        <v>182</v>
      </c>
      <c r="D164" s="7">
        <v>0</v>
      </c>
      <c r="E164" s="7">
        <v>0</v>
      </c>
      <c r="F164" s="7">
        <v>5000</v>
      </c>
      <c r="G164" s="7">
        <v>3885.01</v>
      </c>
      <c r="H164" s="102">
        <f t="shared" si="15"/>
        <v>0</v>
      </c>
      <c r="I164" s="102">
        <f t="shared" si="16"/>
        <v>0.77700200000000008</v>
      </c>
    </row>
    <row r="165" spans="1:9">
      <c r="A165" s="126" t="s">
        <v>121</v>
      </c>
      <c r="B165" s="124" t="s">
        <v>111</v>
      </c>
      <c r="C165" s="124" t="s">
        <v>112</v>
      </c>
      <c r="D165" s="7">
        <v>19086.25</v>
      </c>
      <c r="E165" s="7">
        <v>20000</v>
      </c>
      <c r="F165" s="7">
        <v>47300</v>
      </c>
      <c r="G165" s="7">
        <v>36650.06</v>
      </c>
      <c r="H165" s="102">
        <f t="shared" si="15"/>
        <v>1.9202336760757088</v>
      </c>
      <c r="I165" s="102">
        <f t="shared" si="16"/>
        <v>0.7748427061310782</v>
      </c>
    </row>
    <row r="166" spans="1:9">
      <c r="A166" s="126" t="s">
        <v>121</v>
      </c>
      <c r="B166" s="125">
        <v>42212</v>
      </c>
      <c r="C166" s="124" t="s">
        <v>162</v>
      </c>
      <c r="D166" s="7">
        <v>82215.5</v>
      </c>
      <c r="E166" s="7">
        <v>0</v>
      </c>
      <c r="F166" s="7">
        <v>65000</v>
      </c>
      <c r="G166" s="7">
        <v>45579.09</v>
      </c>
      <c r="H166" s="102">
        <f t="shared" si="15"/>
        <v>0.55438560855313168</v>
      </c>
      <c r="I166" s="102">
        <f t="shared" si="16"/>
        <v>0.70121676923076914</v>
      </c>
    </row>
    <row r="167" spans="1:9">
      <c r="A167" s="126">
        <v>55</v>
      </c>
      <c r="B167" s="125" t="s">
        <v>188</v>
      </c>
      <c r="C167" s="124" t="s">
        <v>189</v>
      </c>
      <c r="D167" s="7">
        <v>17816.05</v>
      </c>
      <c r="E167" s="7">
        <v>0</v>
      </c>
      <c r="F167" s="7">
        <v>30000</v>
      </c>
      <c r="G167" s="7">
        <v>28435</v>
      </c>
      <c r="H167" s="102">
        <f t="shared" si="15"/>
        <v>1.596032790657862</v>
      </c>
      <c r="I167" s="102">
        <f t="shared" si="16"/>
        <v>0.94783333333333331</v>
      </c>
    </row>
    <row r="168" spans="1:9">
      <c r="A168" s="126">
        <v>55</v>
      </c>
      <c r="B168" s="125" t="s">
        <v>339</v>
      </c>
      <c r="C168" s="124" t="s">
        <v>340</v>
      </c>
      <c r="D168" s="7">
        <v>0</v>
      </c>
      <c r="E168" s="7">
        <v>0</v>
      </c>
      <c r="F168" s="7">
        <v>0</v>
      </c>
      <c r="G168" s="7">
        <v>51566.8</v>
      </c>
      <c r="H168" s="102">
        <f t="shared" si="15"/>
        <v>0</v>
      </c>
      <c r="I168" s="102">
        <f t="shared" si="16"/>
        <v>0</v>
      </c>
    </row>
    <row r="169" spans="1:9">
      <c r="A169" s="126">
        <v>55</v>
      </c>
      <c r="B169" s="125" t="s">
        <v>341</v>
      </c>
      <c r="C169" s="124" t="s">
        <v>163</v>
      </c>
      <c r="D169" s="7">
        <v>0</v>
      </c>
      <c r="E169" s="7">
        <v>0</v>
      </c>
      <c r="F169" s="7">
        <v>0</v>
      </c>
      <c r="G169" s="7">
        <v>0</v>
      </c>
      <c r="H169" s="102">
        <f t="shared" si="15"/>
        <v>0</v>
      </c>
      <c r="I169" s="102">
        <f t="shared" si="16"/>
        <v>0</v>
      </c>
    </row>
    <row r="170" spans="1:9">
      <c r="A170" s="126">
        <v>55</v>
      </c>
      <c r="B170" s="125">
        <v>42272</v>
      </c>
      <c r="C170" s="124" t="s">
        <v>342</v>
      </c>
      <c r="D170" s="7">
        <v>0</v>
      </c>
      <c r="E170" s="7">
        <v>0</v>
      </c>
      <c r="F170" s="7">
        <v>0</v>
      </c>
      <c r="G170" s="7">
        <v>3612.5</v>
      </c>
      <c r="H170" s="102">
        <f t="shared" si="15"/>
        <v>0</v>
      </c>
      <c r="I170" s="102">
        <f t="shared" si="16"/>
        <v>0</v>
      </c>
    </row>
    <row r="171" spans="1:9">
      <c r="A171" s="126" t="s">
        <v>121</v>
      </c>
      <c r="B171" s="124" t="s">
        <v>155</v>
      </c>
      <c r="C171" s="124" t="s">
        <v>156</v>
      </c>
      <c r="D171" s="7">
        <v>31258.75</v>
      </c>
      <c r="E171" s="7">
        <v>120000</v>
      </c>
      <c r="F171" s="7">
        <v>47000</v>
      </c>
      <c r="G171" s="7">
        <v>39646.25</v>
      </c>
      <c r="H171" s="102">
        <f t="shared" si="15"/>
        <v>1.2683248690366697</v>
      </c>
      <c r="I171" s="102">
        <f t="shared" si="16"/>
        <v>0.84353723404255321</v>
      </c>
    </row>
    <row r="172" spans="1:9">
      <c r="A172" s="126" t="s">
        <v>121</v>
      </c>
      <c r="B172" s="124" t="s">
        <v>113</v>
      </c>
      <c r="C172" s="124" t="s">
        <v>114</v>
      </c>
      <c r="D172" s="7">
        <v>4051.17</v>
      </c>
      <c r="E172" s="7">
        <v>0</v>
      </c>
      <c r="F172" s="7">
        <v>12000</v>
      </c>
      <c r="G172" s="7">
        <v>11303.57</v>
      </c>
      <c r="H172" s="102">
        <f t="shared" si="15"/>
        <v>2.7901988808171465</v>
      </c>
      <c r="I172" s="102">
        <f t="shared" si="16"/>
        <v>0.9419641666666666</v>
      </c>
    </row>
    <row r="173" spans="1:9">
      <c r="A173" s="127"/>
      <c r="B173" s="128"/>
      <c r="C173" s="128" t="s">
        <v>160</v>
      </c>
      <c r="D173" s="129">
        <f>SUM(D174:D179)</f>
        <v>157158.80000000002</v>
      </c>
      <c r="E173" s="129">
        <f t="shared" ref="E173:G173" si="18">SUM(E174:E179)</f>
        <v>0</v>
      </c>
      <c r="F173" s="129">
        <f>SUM(F174:F179)</f>
        <v>0</v>
      </c>
      <c r="G173" s="129">
        <f t="shared" si="18"/>
        <v>0</v>
      </c>
      <c r="H173" s="130">
        <f t="shared" si="15"/>
        <v>0</v>
      </c>
      <c r="I173" s="130">
        <f t="shared" si="16"/>
        <v>0</v>
      </c>
    </row>
    <row r="174" spans="1:9">
      <c r="A174" s="126">
        <v>29</v>
      </c>
      <c r="B174" s="125">
        <v>32241</v>
      </c>
      <c r="C174" s="124" t="s">
        <v>161</v>
      </c>
      <c r="D174" s="6">
        <v>26189.81</v>
      </c>
      <c r="E174" s="9">
        <v>0</v>
      </c>
      <c r="F174" s="9">
        <v>0</v>
      </c>
      <c r="G174" s="9">
        <v>0</v>
      </c>
      <c r="H174" s="103">
        <f t="shared" si="15"/>
        <v>0</v>
      </c>
      <c r="I174" s="103">
        <f t="shared" si="16"/>
        <v>0</v>
      </c>
    </row>
    <row r="175" spans="1:9">
      <c r="A175" s="126">
        <v>29</v>
      </c>
      <c r="B175" s="124" t="s">
        <v>43</v>
      </c>
      <c r="C175" s="124" t="s">
        <v>44</v>
      </c>
      <c r="D175" s="6">
        <v>120173.71</v>
      </c>
      <c r="E175" s="9">
        <v>0</v>
      </c>
      <c r="F175" s="9">
        <v>0</v>
      </c>
      <c r="G175" s="9">
        <v>0</v>
      </c>
      <c r="H175" s="103">
        <f t="shared" si="15"/>
        <v>0</v>
      </c>
      <c r="I175" s="103">
        <f t="shared" si="16"/>
        <v>0</v>
      </c>
    </row>
    <row r="176" spans="1:9">
      <c r="A176" s="126">
        <v>29</v>
      </c>
      <c r="B176" s="124" t="s">
        <v>45</v>
      </c>
      <c r="C176" s="124" t="s">
        <v>46</v>
      </c>
      <c r="D176" s="6">
        <v>309.76</v>
      </c>
      <c r="E176" s="9">
        <v>0</v>
      </c>
      <c r="F176" s="9">
        <v>0</v>
      </c>
      <c r="G176" s="9">
        <v>0</v>
      </c>
      <c r="H176" s="103">
        <f t="shared" si="15"/>
        <v>0</v>
      </c>
      <c r="I176" s="103">
        <f t="shared" si="16"/>
        <v>0</v>
      </c>
    </row>
    <row r="177" spans="1:9">
      <c r="A177" s="126">
        <v>29</v>
      </c>
      <c r="B177" s="125">
        <v>42212</v>
      </c>
      <c r="C177" s="124" t="s">
        <v>162</v>
      </c>
      <c r="D177" s="6">
        <v>3911.25</v>
      </c>
      <c r="E177" s="9">
        <v>0</v>
      </c>
      <c r="F177" s="9">
        <v>0</v>
      </c>
      <c r="G177" s="9">
        <v>0</v>
      </c>
      <c r="H177" s="103">
        <f t="shared" si="15"/>
        <v>0</v>
      </c>
      <c r="I177" s="103">
        <f t="shared" si="16"/>
        <v>0</v>
      </c>
    </row>
    <row r="178" spans="1:9">
      <c r="A178" s="126">
        <v>29</v>
      </c>
      <c r="B178" s="125">
        <v>42271</v>
      </c>
      <c r="C178" s="124" t="s">
        <v>163</v>
      </c>
      <c r="D178" s="6">
        <v>1749</v>
      </c>
      <c r="E178" s="9">
        <v>0</v>
      </c>
      <c r="F178" s="9">
        <v>0</v>
      </c>
      <c r="G178" s="9">
        <v>0</v>
      </c>
      <c r="H178" s="103">
        <f t="shared" si="15"/>
        <v>0</v>
      </c>
      <c r="I178" s="103">
        <f t="shared" si="16"/>
        <v>0</v>
      </c>
    </row>
    <row r="179" spans="1:9">
      <c r="A179" s="126">
        <v>29</v>
      </c>
      <c r="B179" s="125" t="s">
        <v>155</v>
      </c>
      <c r="C179" s="124" t="s">
        <v>156</v>
      </c>
      <c r="D179" s="6">
        <v>4825.2700000000004</v>
      </c>
      <c r="E179" s="9">
        <v>0</v>
      </c>
      <c r="F179" s="9">
        <v>0</v>
      </c>
      <c r="G179" s="9">
        <v>0</v>
      </c>
      <c r="H179" s="103">
        <f t="shared" si="15"/>
        <v>0</v>
      </c>
      <c r="I179" s="103">
        <f t="shared" si="16"/>
        <v>0</v>
      </c>
    </row>
    <row r="180" spans="1:9">
      <c r="A180" s="113"/>
      <c r="B180" s="98">
        <v>18055021</v>
      </c>
      <c r="C180" s="98" t="s">
        <v>172</v>
      </c>
      <c r="D180" s="95">
        <f>D181</f>
        <v>0</v>
      </c>
      <c r="E180" s="95">
        <f t="shared" ref="E180:G180" si="19">E181</f>
        <v>0</v>
      </c>
      <c r="F180" s="95">
        <f t="shared" si="19"/>
        <v>0</v>
      </c>
      <c r="G180" s="95">
        <f t="shared" si="19"/>
        <v>0</v>
      </c>
      <c r="H180" s="100">
        <f t="shared" si="15"/>
        <v>0</v>
      </c>
      <c r="I180" s="100">
        <f t="shared" si="16"/>
        <v>0</v>
      </c>
    </row>
    <row r="181" spans="1:9">
      <c r="A181" s="123" t="s">
        <v>2</v>
      </c>
      <c r="B181" s="125">
        <v>32321</v>
      </c>
      <c r="C181" s="124" t="s">
        <v>173</v>
      </c>
      <c r="D181" s="6">
        <v>0</v>
      </c>
      <c r="E181" s="6">
        <v>0</v>
      </c>
      <c r="F181" s="6">
        <v>0</v>
      </c>
      <c r="G181" s="6">
        <v>0</v>
      </c>
      <c r="H181" s="103">
        <f t="shared" si="15"/>
        <v>0</v>
      </c>
      <c r="I181" s="103">
        <f t="shared" si="16"/>
        <v>0</v>
      </c>
    </row>
    <row r="182" spans="1:9">
      <c r="A182" s="113"/>
      <c r="B182" s="98" t="s">
        <v>98</v>
      </c>
      <c r="C182" s="98" t="s">
        <v>99</v>
      </c>
      <c r="D182" s="95">
        <f t="shared" ref="D182:G182" si="20">SUM(D183:D190)</f>
        <v>141747.58000000002</v>
      </c>
      <c r="E182" s="95">
        <f t="shared" si="20"/>
        <v>149000</v>
      </c>
      <c r="F182" s="95">
        <f t="shared" si="20"/>
        <v>160400</v>
      </c>
      <c r="G182" s="95">
        <f t="shared" si="20"/>
        <v>146731.69</v>
      </c>
      <c r="H182" s="100">
        <f t="shared" si="15"/>
        <v>1.0351618701356311</v>
      </c>
      <c r="I182" s="100">
        <f t="shared" si="16"/>
        <v>0.91478609725685789</v>
      </c>
    </row>
    <row r="183" spans="1:9">
      <c r="A183" s="126" t="s">
        <v>78</v>
      </c>
      <c r="B183" s="124" t="s">
        <v>84</v>
      </c>
      <c r="C183" s="124" t="s">
        <v>85</v>
      </c>
      <c r="D183" s="6">
        <v>113936.13</v>
      </c>
      <c r="E183" s="6">
        <v>110000</v>
      </c>
      <c r="F183" s="6">
        <v>120500</v>
      </c>
      <c r="G183" s="6">
        <v>116789.45</v>
      </c>
      <c r="H183" s="101">
        <f t="shared" si="15"/>
        <v>1.0250431535633164</v>
      </c>
      <c r="I183" s="101">
        <f t="shared" si="16"/>
        <v>0.96920705394190865</v>
      </c>
    </row>
    <row r="184" spans="1:9">
      <c r="A184" s="126" t="s">
        <v>78</v>
      </c>
      <c r="B184" s="124" t="s">
        <v>86</v>
      </c>
      <c r="C184" s="124" t="s">
        <v>87</v>
      </c>
      <c r="D184" s="6">
        <v>1500</v>
      </c>
      <c r="E184" s="6">
        <v>1600</v>
      </c>
      <c r="F184" s="6">
        <v>1800</v>
      </c>
      <c r="G184" s="6">
        <v>1750</v>
      </c>
      <c r="H184" s="101">
        <f t="shared" si="15"/>
        <v>1.1666666666666667</v>
      </c>
      <c r="I184" s="101">
        <f t="shared" si="16"/>
        <v>0.97222222222222221</v>
      </c>
    </row>
    <row r="185" spans="1:9">
      <c r="A185" s="126" t="s">
        <v>78</v>
      </c>
      <c r="B185" s="124" t="s">
        <v>88</v>
      </c>
      <c r="C185" s="124" t="s">
        <v>89</v>
      </c>
      <c r="D185" s="6">
        <v>0</v>
      </c>
      <c r="E185" s="6">
        <v>7400</v>
      </c>
      <c r="F185" s="6">
        <v>7400</v>
      </c>
      <c r="G185" s="6">
        <v>0</v>
      </c>
      <c r="H185" s="101">
        <f t="shared" si="15"/>
        <v>0</v>
      </c>
      <c r="I185" s="101">
        <f t="shared" si="16"/>
        <v>0</v>
      </c>
    </row>
    <row r="186" spans="1:9">
      <c r="A186" s="126" t="s">
        <v>78</v>
      </c>
      <c r="B186" s="124" t="s">
        <v>90</v>
      </c>
      <c r="C186" s="124" t="s">
        <v>91</v>
      </c>
      <c r="D186" s="6">
        <v>1500</v>
      </c>
      <c r="E186" s="6">
        <v>1500</v>
      </c>
      <c r="F186" s="6">
        <v>1500</v>
      </c>
      <c r="G186" s="6">
        <v>1500</v>
      </c>
      <c r="H186" s="101">
        <f t="shared" si="15"/>
        <v>1</v>
      </c>
      <c r="I186" s="101">
        <f t="shared" si="16"/>
        <v>1</v>
      </c>
    </row>
    <row r="187" spans="1:9">
      <c r="A187" s="126" t="s">
        <v>78</v>
      </c>
      <c r="B187" s="124" t="s">
        <v>94</v>
      </c>
      <c r="C187" s="124" t="s">
        <v>95</v>
      </c>
      <c r="D187" s="6">
        <v>18799.45</v>
      </c>
      <c r="E187" s="6">
        <v>20100</v>
      </c>
      <c r="F187" s="6">
        <v>20600</v>
      </c>
      <c r="G187" s="6">
        <v>19270.240000000002</v>
      </c>
      <c r="H187" s="101">
        <f t="shared" si="15"/>
        <v>1.0250427539103537</v>
      </c>
      <c r="I187" s="101">
        <f t="shared" si="16"/>
        <v>0.93544854368932051</v>
      </c>
    </row>
    <row r="188" spans="1:9">
      <c r="A188" s="126" t="s">
        <v>78</v>
      </c>
      <c r="B188" s="124" t="s">
        <v>7</v>
      </c>
      <c r="C188" s="124" t="s">
        <v>8</v>
      </c>
      <c r="D188" s="6">
        <v>0</v>
      </c>
      <c r="E188" s="6">
        <v>1200</v>
      </c>
      <c r="F188" s="6">
        <v>400</v>
      </c>
      <c r="G188" s="6">
        <v>0</v>
      </c>
      <c r="H188" s="101">
        <f t="shared" si="15"/>
        <v>0</v>
      </c>
      <c r="I188" s="101">
        <f t="shared" si="16"/>
        <v>0</v>
      </c>
    </row>
    <row r="189" spans="1:9">
      <c r="A189" s="126" t="s">
        <v>78</v>
      </c>
      <c r="B189" s="124" t="s">
        <v>96</v>
      </c>
      <c r="C189" s="124" t="s">
        <v>97</v>
      </c>
      <c r="D189" s="6">
        <v>6012</v>
      </c>
      <c r="E189" s="6">
        <v>7200</v>
      </c>
      <c r="F189" s="6">
        <v>8200</v>
      </c>
      <c r="G189" s="6">
        <v>7422</v>
      </c>
      <c r="H189" s="101">
        <f t="shared" si="15"/>
        <v>1.2345309381237526</v>
      </c>
      <c r="I189" s="101">
        <f t="shared" si="16"/>
        <v>0.90512195121951222</v>
      </c>
    </row>
    <row r="190" spans="1:9">
      <c r="A190" s="126" t="s">
        <v>78</v>
      </c>
      <c r="B190" s="124" t="s">
        <v>145</v>
      </c>
      <c r="C190" s="124" t="s">
        <v>146</v>
      </c>
      <c r="D190" s="6">
        <v>0</v>
      </c>
      <c r="E190" s="6">
        <v>0</v>
      </c>
      <c r="F190" s="6">
        <v>0</v>
      </c>
      <c r="G190" s="6">
        <v>0</v>
      </c>
      <c r="H190" s="101">
        <f t="shared" si="15"/>
        <v>0</v>
      </c>
      <c r="I190" s="101">
        <f t="shared" si="16"/>
        <v>0</v>
      </c>
    </row>
    <row r="191" spans="1:9">
      <c r="A191" s="113"/>
      <c r="B191" s="98" t="s">
        <v>100</v>
      </c>
      <c r="C191" s="98" t="s">
        <v>101</v>
      </c>
      <c r="D191" s="95">
        <f t="shared" ref="D191:G191" si="21">D192+D197</f>
        <v>589204.06000000006</v>
      </c>
      <c r="E191" s="95">
        <f t="shared" si="21"/>
        <v>717000</v>
      </c>
      <c r="F191" s="95">
        <f t="shared" si="21"/>
        <v>852300</v>
      </c>
      <c r="G191" s="95">
        <f t="shared" si="21"/>
        <v>838365.14</v>
      </c>
      <c r="H191" s="100">
        <f t="shared" si="15"/>
        <v>1.4228773983668748</v>
      </c>
      <c r="I191" s="100">
        <f t="shared" si="16"/>
        <v>0.98365028745746808</v>
      </c>
    </row>
    <row r="192" spans="1:9">
      <c r="A192" s="127" t="s">
        <v>78</v>
      </c>
      <c r="B192" s="128"/>
      <c r="C192" s="128" t="s">
        <v>79</v>
      </c>
      <c r="D192" s="129">
        <f>SUM(D193:D196)</f>
        <v>57762.770000000004</v>
      </c>
      <c r="E192" s="129">
        <f t="shared" ref="E192:G192" si="22">SUM(E193:E196)</f>
        <v>156300</v>
      </c>
      <c r="F192" s="129">
        <f>SUM(F193:F196)</f>
        <v>362300</v>
      </c>
      <c r="G192" s="129">
        <f t="shared" si="22"/>
        <v>360526.34</v>
      </c>
      <c r="H192" s="130">
        <f t="shared" si="15"/>
        <v>6.2415001912131292</v>
      </c>
      <c r="I192" s="130">
        <f t="shared" si="16"/>
        <v>0.99510444383107932</v>
      </c>
    </row>
    <row r="193" spans="1:9">
      <c r="A193" s="126" t="s">
        <v>78</v>
      </c>
      <c r="B193" s="124" t="s">
        <v>84</v>
      </c>
      <c r="C193" s="124" t="s">
        <v>85</v>
      </c>
      <c r="D193" s="6">
        <v>49952.65</v>
      </c>
      <c r="E193" s="8">
        <v>136300</v>
      </c>
      <c r="F193" s="8">
        <v>327300</v>
      </c>
      <c r="G193" s="8">
        <v>325770.28000000003</v>
      </c>
      <c r="H193" s="102">
        <f t="shared" si="15"/>
        <v>6.5215815377162176</v>
      </c>
      <c r="I193" s="102">
        <f t="shared" si="16"/>
        <v>0.995326245035136</v>
      </c>
    </row>
    <row r="194" spans="1:9">
      <c r="A194" s="126" t="s">
        <v>78</v>
      </c>
      <c r="B194" s="124" t="s">
        <v>86</v>
      </c>
      <c r="C194" s="124" t="s">
        <v>87</v>
      </c>
      <c r="D194" s="6">
        <v>0</v>
      </c>
      <c r="E194" s="8">
        <v>0</v>
      </c>
      <c r="F194" s="8">
        <v>0</v>
      </c>
      <c r="G194" s="8">
        <v>0</v>
      </c>
      <c r="H194" s="102">
        <f t="shared" si="15"/>
        <v>0</v>
      </c>
      <c r="I194" s="102">
        <f t="shared" si="16"/>
        <v>0</v>
      </c>
    </row>
    <row r="195" spans="1:9">
      <c r="A195" s="126" t="s">
        <v>78</v>
      </c>
      <c r="B195" s="124" t="s">
        <v>94</v>
      </c>
      <c r="C195" s="124" t="s">
        <v>95</v>
      </c>
      <c r="D195" s="6">
        <v>7160.12</v>
      </c>
      <c r="E195" s="8">
        <v>20000</v>
      </c>
      <c r="F195" s="8">
        <v>35000</v>
      </c>
      <c r="G195" s="8">
        <v>34756.06</v>
      </c>
      <c r="H195" s="102">
        <f t="shared" si="15"/>
        <v>4.854116970106646</v>
      </c>
      <c r="I195" s="102">
        <f t="shared" si="16"/>
        <v>0.99303028571428564</v>
      </c>
    </row>
    <row r="196" spans="1:9">
      <c r="A196" s="126" t="s">
        <v>78</v>
      </c>
      <c r="B196" s="124" t="s">
        <v>96</v>
      </c>
      <c r="C196" s="124" t="s">
        <v>97</v>
      </c>
      <c r="D196" s="6">
        <v>650</v>
      </c>
      <c r="E196" s="8">
        <v>0</v>
      </c>
      <c r="F196" s="8">
        <v>0</v>
      </c>
      <c r="G196" s="8">
        <v>0</v>
      </c>
      <c r="H196" s="102">
        <f t="shared" si="15"/>
        <v>0</v>
      </c>
      <c r="I196" s="102">
        <f t="shared" si="16"/>
        <v>0</v>
      </c>
    </row>
    <row r="197" spans="1:9">
      <c r="A197" s="127"/>
      <c r="B197" s="128"/>
      <c r="C197" s="128" t="s">
        <v>103</v>
      </c>
      <c r="D197" s="129">
        <f>SUM(D198:D205)</f>
        <v>531441.29</v>
      </c>
      <c r="E197" s="129">
        <f t="shared" ref="E197:G197" si="23">SUM(E198:E205)</f>
        <v>560700</v>
      </c>
      <c r="F197" s="129">
        <f>SUM(F198:F205)</f>
        <v>490000</v>
      </c>
      <c r="G197" s="129">
        <f t="shared" si="23"/>
        <v>477838.8</v>
      </c>
      <c r="H197" s="130">
        <f t="shared" ref="H197:H218" si="24">IFERROR(G197/D197,)</f>
        <v>0.89913751338365133</v>
      </c>
      <c r="I197" s="130">
        <f t="shared" ref="I197:I218" si="25">IFERROR(G197/F197,)</f>
        <v>0.97518122448979594</v>
      </c>
    </row>
    <row r="198" spans="1:9">
      <c r="A198" s="126">
        <v>44</v>
      </c>
      <c r="B198" s="124" t="s">
        <v>84</v>
      </c>
      <c r="C198" s="124" t="s">
        <v>85</v>
      </c>
      <c r="D198" s="6">
        <v>395948.03</v>
      </c>
      <c r="E198" s="8">
        <v>398000</v>
      </c>
      <c r="F198" s="8">
        <v>308300</v>
      </c>
      <c r="G198" s="8">
        <v>308300</v>
      </c>
      <c r="H198" s="102">
        <f t="shared" si="24"/>
        <v>0.77863753988118078</v>
      </c>
      <c r="I198" s="102">
        <f t="shared" si="25"/>
        <v>1</v>
      </c>
    </row>
    <row r="199" spans="1:9">
      <c r="A199" s="126">
        <v>44</v>
      </c>
      <c r="B199" s="124" t="s">
        <v>86</v>
      </c>
      <c r="C199" s="124" t="s">
        <v>87</v>
      </c>
      <c r="D199" s="6">
        <v>24600</v>
      </c>
      <c r="E199" s="8">
        <v>28200</v>
      </c>
      <c r="F199" s="8">
        <v>45200</v>
      </c>
      <c r="G199" s="8">
        <v>36263.800000000003</v>
      </c>
      <c r="H199" s="102">
        <f t="shared" si="24"/>
        <v>1.474138211382114</v>
      </c>
      <c r="I199" s="102">
        <f t="shared" si="25"/>
        <v>0.80229646017699119</v>
      </c>
    </row>
    <row r="200" spans="1:9">
      <c r="A200" s="132" t="s">
        <v>102</v>
      </c>
      <c r="B200" s="124" t="s">
        <v>88</v>
      </c>
      <c r="C200" s="124" t="s">
        <v>89</v>
      </c>
      <c r="D200" s="6">
        <v>3407.51</v>
      </c>
      <c r="E200" s="8">
        <v>4000</v>
      </c>
      <c r="F200" s="8">
        <v>8600</v>
      </c>
      <c r="G200" s="8">
        <v>6815</v>
      </c>
      <c r="H200" s="102">
        <f t="shared" si="24"/>
        <v>1.9999941306115021</v>
      </c>
      <c r="I200" s="102">
        <f t="shared" si="25"/>
        <v>0.79244186046511633</v>
      </c>
    </row>
    <row r="201" spans="1:9">
      <c r="A201" s="126" t="s">
        <v>102</v>
      </c>
      <c r="B201" s="124" t="s">
        <v>90</v>
      </c>
      <c r="C201" s="124" t="s">
        <v>91</v>
      </c>
      <c r="D201" s="6">
        <v>18000</v>
      </c>
      <c r="E201" s="8">
        <v>24000</v>
      </c>
      <c r="F201" s="8">
        <v>25500</v>
      </c>
      <c r="G201" s="8">
        <v>25500</v>
      </c>
      <c r="H201" s="102">
        <f t="shared" si="24"/>
        <v>1.4166666666666667</v>
      </c>
      <c r="I201" s="102">
        <f t="shared" si="25"/>
        <v>1</v>
      </c>
    </row>
    <row r="202" spans="1:9">
      <c r="A202" s="126" t="s">
        <v>102</v>
      </c>
      <c r="B202" s="124" t="s">
        <v>94</v>
      </c>
      <c r="C202" s="124" t="s">
        <v>95</v>
      </c>
      <c r="D202" s="6">
        <v>65985.75</v>
      </c>
      <c r="E202" s="8">
        <v>77000</v>
      </c>
      <c r="F202" s="8">
        <v>70000</v>
      </c>
      <c r="G202" s="8">
        <v>70000</v>
      </c>
      <c r="H202" s="102">
        <f t="shared" si="24"/>
        <v>1.0608351045490882</v>
      </c>
      <c r="I202" s="102">
        <f t="shared" si="25"/>
        <v>1</v>
      </c>
    </row>
    <row r="203" spans="1:9">
      <c r="A203" s="126" t="s">
        <v>102</v>
      </c>
      <c r="B203" s="124" t="s">
        <v>143</v>
      </c>
      <c r="C203" s="124" t="s">
        <v>144</v>
      </c>
      <c r="D203" s="6">
        <v>0</v>
      </c>
      <c r="E203" s="8">
        <v>0</v>
      </c>
      <c r="F203" s="8">
        <v>0</v>
      </c>
      <c r="G203" s="8">
        <v>0</v>
      </c>
      <c r="H203" s="102">
        <f t="shared" si="24"/>
        <v>0</v>
      </c>
      <c r="I203" s="102">
        <f t="shared" si="25"/>
        <v>0</v>
      </c>
    </row>
    <row r="204" spans="1:9">
      <c r="A204" s="126" t="s">
        <v>102</v>
      </c>
      <c r="B204" s="124" t="s">
        <v>7</v>
      </c>
      <c r="C204" s="124" t="s">
        <v>8</v>
      </c>
      <c r="D204" s="6">
        <v>0</v>
      </c>
      <c r="E204" s="8">
        <v>6000</v>
      </c>
      <c r="F204" s="8">
        <v>400</v>
      </c>
      <c r="G204" s="8">
        <v>400</v>
      </c>
      <c r="H204" s="102">
        <f t="shared" si="24"/>
        <v>0</v>
      </c>
      <c r="I204" s="102">
        <f t="shared" si="25"/>
        <v>1</v>
      </c>
    </row>
    <row r="205" spans="1:9">
      <c r="A205" s="126" t="s">
        <v>102</v>
      </c>
      <c r="B205" s="124" t="s">
        <v>96</v>
      </c>
      <c r="C205" s="124" t="s">
        <v>97</v>
      </c>
      <c r="D205" s="6">
        <v>23500</v>
      </c>
      <c r="E205" s="8">
        <v>23500</v>
      </c>
      <c r="F205" s="8">
        <v>32000</v>
      </c>
      <c r="G205" s="8">
        <v>30560</v>
      </c>
      <c r="H205" s="102">
        <f t="shared" si="24"/>
        <v>1.3004255319148936</v>
      </c>
      <c r="I205" s="102">
        <f t="shared" si="25"/>
        <v>0.95499999999999996</v>
      </c>
    </row>
    <row r="206" spans="1:9">
      <c r="A206" s="113"/>
      <c r="B206" s="98" t="s">
        <v>124</v>
      </c>
      <c r="C206" s="98" t="s">
        <v>125</v>
      </c>
      <c r="D206" s="95">
        <f>D207</f>
        <v>373823.11</v>
      </c>
      <c r="E206" s="95">
        <f t="shared" ref="E206:G206" si="26">E207</f>
        <v>416000</v>
      </c>
      <c r="F206" s="95">
        <f t="shared" si="26"/>
        <v>339000</v>
      </c>
      <c r="G206" s="95">
        <f t="shared" si="26"/>
        <v>338386.22</v>
      </c>
      <c r="H206" s="100">
        <f t="shared" si="24"/>
        <v>0.90520412181044663</v>
      </c>
      <c r="I206" s="100">
        <f t="shared" si="25"/>
        <v>0.99818943952802353</v>
      </c>
    </row>
    <row r="207" spans="1:9">
      <c r="A207" s="133" t="s">
        <v>121</v>
      </c>
      <c r="B207" s="124" t="s">
        <v>113</v>
      </c>
      <c r="C207" s="124" t="s">
        <v>114</v>
      </c>
      <c r="D207" s="6">
        <v>373823.11</v>
      </c>
      <c r="E207" s="9">
        <v>416000</v>
      </c>
      <c r="F207" s="9">
        <v>339000</v>
      </c>
      <c r="G207" s="9">
        <v>338386.22</v>
      </c>
      <c r="H207" s="103">
        <f t="shared" si="24"/>
        <v>0.90520412181044663</v>
      </c>
      <c r="I207" s="103">
        <f t="shared" si="25"/>
        <v>0.99818943952802353</v>
      </c>
    </row>
    <row r="208" spans="1:9">
      <c r="A208" s="113"/>
      <c r="B208" s="98" t="s">
        <v>104</v>
      </c>
      <c r="C208" s="98" t="s">
        <v>105</v>
      </c>
      <c r="D208" s="95">
        <f t="shared" ref="D208:G208" si="27">D209+D210</f>
        <v>35642</v>
      </c>
      <c r="E208" s="95">
        <f t="shared" si="27"/>
        <v>38000</v>
      </c>
      <c r="F208" s="95">
        <f t="shared" si="27"/>
        <v>26450</v>
      </c>
      <c r="G208" s="95">
        <f t="shared" si="27"/>
        <v>38000</v>
      </c>
      <c r="H208" s="100">
        <f t="shared" si="24"/>
        <v>1.06615790359688</v>
      </c>
      <c r="I208" s="100">
        <f t="shared" si="25"/>
        <v>1.4366729678638941</v>
      </c>
    </row>
    <row r="209" spans="1:9">
      <c r="A209" s="123" t="s">
        <v>102</v>
      </c>
      <c r="B209" s="134" t="s">
        <v>106</v>
      </c>
      <c r="C209" s="134" t="s">
        <v>107</v>
      </c>
      <c r="D209" s="5">
        <v>35642</v>
      </c>
      <c r="E209" s="10">
        <v>19000</v>
      </c>
      <c r="F209" s="10">
        <v>23000</v>
      </c>
      <c r="G209" s="10">
        <v>34550</v>
      </c>
      <c r="H209" s="104">
        <f t="shared" si="24"/>
        <v>0.96936198866505807</v>
      </c>
      <c r="I209" s="104">
        <f t="shared" si="25"/>
        <v>1.5021739130434784</v>
      </c>
    </row>
    <row r="210" spans="1:9">
      <c r="A210" s="135">
        <v>42</v>
      </c>
      <c r="B210" s="134" t="s">
        <v>106</v>
      </c>
      <c r="C210" s="134" t="s">
        <v>107</v>
      </c>
      <c r="D210" s="5">
        <v>0</v>
      </c>
      <c r="E210" s="10">
        <v>19000</v>
      </c>
      <c r="F210" s="10">
        <v>3450</v>
      </c>
      <c r="G210" s="10">
        <v>3450</v>
      </c>
      <c r="H210" s="104">
        <f t="shared" si="24"/>
        <v>0</v>
      </c>
      <c r="I210" s="104">
        <f t="shared" si="25"/>
        <v>1</v>
      </c>
    </row>
    <row r="211" spans="1:9">
      <c r="A211" s="111"/>
      <c r="B211" s="112" t="s">
        <v>108</v>
      </c>
      <c r="C211" s="112" t="s">
        <v>343</v>
      </c>
      <c r="D211" s="96">
        <f>D212+D214</f>
        <v>68486.22</v>
      </c>
      <c r="E211" s="96">
        <f t="shared" ref="E211:G211" si="28">E212+E214</f>
        <v>128600</v>
      </c>
      <c r="F211" s="96">
        <f>F212+F214</f>
        <v>128600</v>
      </c>
      <c r="G211" s="96">
        <f t="shared" si="28"/>
        <v>125527.56</v>
      </c>
      <c r="H211" s="99">
        <f t="shared" si="24"/>
        <v>1.8328878422549821</v>
      </c>
      <c r="I211" s="99">
        <f t="shared" si="25"/>
        <v>0.97610855365474336</v>
      </c>
    </row>
    <row r="212" spans="1:9">
      <c r="A212" s="113"/>
      <c r="B212" s="98" t="s">
        <v>109</v>
      </c>
      <c r="C212" s="98" t="s">
        <v>110</v>
      </c>
      <c r="D212" s="95">
        <f>SUM(D213:D213)</f>
        <v>57000</v>
      </c>
      <c r="E212" s="95">
        <f t="shared" ref="E212:G212" si="29">SUM(E213:E213)</f>
        <v>120000</v>
      </c>
      <c r="F212" s="95">
        <f t="shared" si="29"/>
        <v>120000</v>
      </c>
      <c r="G212" s="95">
        <f t="shared" si="29"/>
        <v>120000</v>
      </c>
      <c r="H212" s="100">
        <f t="shared" si="24"/>
        <v>2.1052631578947367</v>
      </c>
      <c r="I212" s="100">
        <f t="shared" si="25"/>
        <v>1</v>
      </c>
    </row>
    <row r="213" spans="1:9">
      <c r="A213" s="126" t="s">
        <v>2</v>
      </c>
      <c r="B213" s="124" t="s">
        <v>111</v>
      </c>
      <c r="C213" s="124" t="s">
        <v>112</v>
      </c>
      <c r="D213" s="6">
        <v>57000</v>
      </c>
      <c r="E213" s="10">
        <v>120000</v>
      </c>
      <c r="F213" s="10">
        <v>120000</v>
      </c>
      <c r="G213" s="10">
        <v>120000</v>
      </c>
      <c r="H213" s="104">
        <f t="shared" si="24"/>
        <v>2.1052631578947367</v>
      </c>
      <c r="I213" s="104">
        <f t="shared" si="25"/>
        <v>1</v>
      </c>
    </row>
    <row r="214" spans="1:9">
      <c r="A214" s="113"/>
      <c r="B214" s="98">
        <v>18057001</v>
      </c>
      <c r="C214" s="98" t="s">
        <v>110</v>
      </c>
      <c r="D214" s="95">
        <f>D215</f>
        <v>11486.22</v>
      </c>
      <c r="E214" s="95">
        <f t="shared" ref="E214:G214" si="30">E215</f>
        <v>8600</v>
      </c>
      <c r="F214" s="95">
        <f t="shared" si="30"/>
        <v>8600</v>
      </c>
      <c r="G214" s="95">
        <f t="shared" si="30"/>
        <v>5527.56</v>
      </c>
      <c r="H214" s="100">
        <f t="shared" si="24"/>
        <v>0.48123403521785241</v>
      </c>
      <c r="I214" s="100">
        <f t="shared" si="25"/>
        <v>0.64273953488372093</v>
      </c>
    </row>
    <row r="215" spans="1:9">
      <c r="A215" s="127" t="s">
        <v>120</v>
      </c>
      <c r="B215" s="128"/>
      <c r="C215" s="128" t="s">
        <v>148</v>
      </c>
      <c r="D215" s="129">
        <f>SUM(D216:D218)</f>
        <v>11486.22</v>
      </c>
      <c r="E215" s="129">
        <f t="shared" ref="E215:G215" si="31">SUM(E216:E218)</f>
        <v>8600</v>
      </c>
      <c r="F215" s="129">
        <f t="shared" si="31"/>
        <v>8600</v>
      </c>
      <c r="G215" s="129">
        <f t="shared" si="31"/>
        <v>5527.56</v>
      </c>
      <c r="H215" s="130">
        <f t="shared" si="24"/>
        <v>0.48123403521785241</v>
      </c>
      <c r="I215" s="130">
        <f t="shared" si="25"/>
        <v>0.64273953488372093</v>
      </c>
    </row>
    <row r="216" spans="1:9">
      <c r="A216" s="126">
        <v>25</v>
      </c>
      <c r="B216" s="125">
        <v>42231</v>
      </c>
      <c r="C216" s="124" t="s">
        <v>189</v>
      </c>
      <c r="D216" s="6">
        <v>6624.5599999999995</v>
      </c>
      <c r="E216" s="6">
        <v>0</v>
      </c>
      <c r="F216" s="6">
        <v>0</v>
      </c>
      <c r="G216" s="6">
        <v>0</v>
      </c>
      <c r="H216" s="101">
        <f t="shared" si="24"/>
        <v>0</v>
      </c>
      <c r="I216" s="101">
        <f t="shared" si="25"/>
        <v>0</v>
      </c>
    </row>
    <row r="217" spans="1:9">
      <c r="A217" s="126">
        <v>25</v>
      </c>
      <c r="B217" s="125" t="s">
        <v>155</v>
      </c>
      <c r="C217" s="124" t="s">
        <v>156</v>
      </c>
      <c r="D217" s="6">
        <v>0</v>
      </c>
      <c r="E217" s="6">
        <v>5000</v>
      </c>
      <c r="F217" s="6">
        <v>5100</v>
      </c>
      <c r="G217" s="6">
        <v>5467.56</v>
      </c>
      <c r="H217" s="101">
        <f t="shared" si="24"/>
        <v>0</v>
      </c>
      <c r="I217" s="101">
        <f t="shared" si="25"/>
        <v>1.0720705882352941</v>
      </c>
    </row>
    <row r="218" spans="1:9">
      <c r="A218" s="136" t="s">
        <v>120</v>
      </c>
      <c r="B218" s="137" t="s">
        <v>113</v>
      </c>
      <c r="C218" s="137" t="s">
        <v>114</v>
      </c>
      <c r="D218" s="138">
        <v>4861.66</v>
      </c>
      <c r="E218" s="139">
        <v>3600</v>
      </c>
      <c r="F218" s="139">
        <v>3500</v>
      </c>
      <c r="G218" s="139">
        <v>60</v>
      </c>
      <c r="H218" s="140">
        <f t="shared" si="24"/>
        <v>1.2341463615308352E-2</v>
      </c>
      <c r="I218" s="140">
        <f t="shared" si="25"/>
        <v>1.7142857142857144E-2</v>
      </c>
    </row>
  </sheetData>
  <mergeCells count="2">
    <mergeCell ref="A1:I1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4294967294" verticalDpi="4294967294" r:id="rId1"/>
  <rowBreaks count="3" manualBreakCount="3">
    <brk id="76" max="8" man="1"/>
    <brk id="123" max="8" man="1"/>
    <brk id="17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E8B7-A22C-4172-93B8-DDDC4DFDB1FE}">
  <dimension ref="B2:B7"/>
  <sheetViews>
    <sheetView workbookViewId="0">
      <selection activeCell="B7" sqref="B7"/>
    </sheetView>
  </sheetViews>
  <sheetFormatPr defaultRowHeight="15"/>
  <cols>
    <col min="1" max="1" width="3.140625" customWidth="1"/>
    <col min="2" max="2" width="121.7109375" customWidth="1"/>
  </cols>
  <sheetData>
    <row r="2" spans="2:2">
      <c r="B2" t="s">
        <v>345</v>
      </c>
    </row>
    <row r="3" spans="2:2">
      <c r="B3" t="s">
        <v>346</v>
      </c>
    </row>
    <row r="4" spans="2:2">
      <c r="B4" t="s">
        <v>347</v>
      </c>
    </row>
    <row r="5" spans="2:2">
      <c r="B5" t="s">
        <v>348</v>
      </c>
    </row>
    <row r="6" spans="2:2">
      <c r="B6" t="s">
        <v>349</v>
      </c>
    </row>
    <row r="7" spans="2:2">
      <c r="B7" t="s">
        <v>350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F380-0E5C-48FF-AC1E-B3EF8EC47593}">
  <sheetPr codeName="Sheet6"/>
  <dimension ref="B3:D9"/>
  <sheetViews>
    <sheetView workbookViewId="0"/>
  </sheetViews>
  <sheetFormatPr defaultRowHeight="15"/>
  <cols>
    <col min="1" max="1" width="9.140625" style="11"/>
    <col min="2" max="2" width="35.5703125" style="11" bestFit="1" customWidth="1"/>
    <col min="3" max="4" width="10.140625" style="12" bestFit="1" customWidth="1"/>
    <col min="5" max="16384" width="9.140625" style="11"/>
  </cols>
  <sheetData>
    <row r="3" spans="2:4">
      <c r="B3" s="11" t="s">
        <v>174</v>
      </c>
      <c r="C3" s="12">
        <v>25000</v>
      </c>
      <c r="D3" s="12">
        <f>+C3/1.05</f>
        <v>23809.523809523809</v>
      </c>
    </row>
    <row r="4" spans="2:4">
      <c r="B4" s="11" t="s">
        <v>175</v>
      </c>
      <c r="C4" s="12">
        <v>70000</v>
      </c>
      <c r="D4" s="12">
        <f>+C4/1.13</f>
        <v>61946.902654867263</v>
      </c>
    </row>
    <row r="5" spans="2:4">
      <c r="B5" s="11" t="s">
        <v>176</v>
      </c>
      <c r="C5" s="12">
        <v>25000</v>
      </c>
      <c r="D5" s="12">
        <f>+C5/1.05</f>
        <v>23809.523809523809</v>
      </c>
    </row>
    <row r="6" spans="2:4">
      <c r="B6" s="11" t="s">
        <v>177</v>
      </c>
      <c r="C6" s="12">
        <v>129000</v>
      </c>
      <c r="D6" s="12">
        <f>+C6/1.25</f>
        <v>103200</v>
      </c>
    </row>
    <row r="7" spans="2:4">
      <c r="B7" s="11" t="s">
        <v>178</v>
      </c>
      <c r="C7" s="12">
        <v>50000</v>
      </c>
      <c r="D7" s="12">
        <f>+C7/1.25</f>
        <v>40000</v>
      </c>
    </row>
    <row r="8" spans="2:4">
      <c r="B8" s="11" t="s">
        <v>179</v>
      </c>
      <c r="C8" s="12">
        <v>170000</v>
      </c>
      <c r="D8" s="12">
        <f>+C8/1.13</f>
        <v>150442.47787610622</v>
      </c>
    </row>
    <row r="9" spans="2:4">
      <c r="B9" s="11" t="s">
        <v>180</v>
      </c>
      <c r="C9" s="12">
        <v>38000</v>
      </c>
      <c r="D9" s="12">
        <f>+C9/1.13</f>
        <v>33628.318584070803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Naslovna</vt:lpstr>
      <vt:lpstr>I. OPĆI DIO</vt:lpstr>
      <vt:lpstr>EKONOMSKA KLASIFIKACIJA</vt:lpstr>
      <vt:lpstr>IZVORI FINANCIRANJA</vt:lpstr>
      <vt:lpstr>POSEBNI DIO-Projekti</vt:lpstr>
      <vt:lpstr>Sheet2</vt:lpstr>
      <vt:lpstr>Sheet1</vt:lpstr>
      <vt:lpstr>'EKONOMSKA KLASIFIKACIJA'!Print_Area</vt:lpstr>
      <vt:lpstr>'I. OPĆI DIO'!Print_Area</vt:lpstr>
      <vt:lpstr>'IZVORI FINANCIRANJA'!Print_Area</vt:lpstr>
      <vt:lpstr>Naslovna!Print_Area</vt:lpstr>
      <vt:lpstr>'POSEBNI DIO-Projekti'!Print_Area</vt:lpstr>
      <vt:lpstr>'EKONOMSKA KLASIFIKACIJA'!Print_Titles</vt:lpstr>
      <vt:lpstr>'IZVORI FINANCIRANJA'!Print_Titles</vt:lpstr>
      <vt:lpstr>'POSEBNI DIO-Projekti'!Print_Titles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Andrijana</cp:lastModifiedBy>
  <cp:lastPrinted>2023-03-13T11:21:38Z</cp:lastPrinted>
  <dcterms:created xsi:type="dcterms:W3CDTF">2021-08-11T09:31:15Z</dcterms:created>
  <dcterms:modified xsi:type="dcterms:W3CDTF">2023-03-13T11:23:31Z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