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ijana\Documents\______DOKUMENTI 2023\Financijski izvještaji 2023\I-XII 2023\Izvršenje financijskog plana 2023.g\"/>
    </mc:Choice>
  </mc:AlternateContent>
  <xr:revisionPtr revIDLastSave="0" documentId="13_ncr:1_{DC27C0FA-A164-4F04-8E16-BB5F8879A3A1}" xr6:coauthVersionLast="36" xr6:coauthVersionMax="36" xr10:uidLastSave="{00000000-0000-0000-0000-000000000000}"/>
  <bookViews>
    <workbookView xWindow="0" yWindow="0" windowWidth="28800" windowHeight="11085" xr2:uid="{22CC0D7D-0EAD-4E0D-B144-341D0F3B28E5}"/>
  </bookViews>
  <sheets>
    <sheet name="Naslovna" sheetId="6" r:id="rId1"/>
    <sheet name="SAŽETAK" sheetId="9" r:id="rId2"/>
    <sheet name="Račun prihoda i rashoda" sheetId="10" r:id="rId3"/>
    <sheet name="Pr. i  ra. prema izvorima finan" sheetId="11" r:id="rId4"/>
    <sheet name="POSEBNI DIO-Projekti" sheetId="12" r:id="rId5"/>
    <sheet name="Upute" sheetId="13" r:id="rId6"/>
    <sheet name="Sheet1" sheetId="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'POSEBNI DIO-Projekti'!$A$4:$I$252</definedName>
    <definedName name="_xlnm._FilterDatabase" localSheetId="2" hidden="1">'Račun prihoda i rashoda'!$D$8:$G$98</definedName>
    <definedName name="_xlnm.Print_Area" localSheetId="0">Naslovna!$A$1:$I$32</definedName>
    <definedName name="_xlnm.Print_Area" localSheetId="4">'POSEBNI DIO-Projekti'!$A$1:$I$252</definedName>
    <definedName name="_xlnm.Print_Area" localSheetId="3">'Pr. i  ra. prema izvorima finan'!$A$1:$I$89</definedName>
    <definedName name="_xlnm.Print_Area" localSheetId="2">'Račun prihoda i rashoda'!$A$1:$I$98</definedName>
    <definedName name="_xlnm.Print_Area" localSheetId="1">SAŽETAK!$B$2:$H$29</definedName>
    <definedName name="_xlnm.Print_Titles" localSheetId="4">'POSEBNI DIO-Projekti'!$1:$5</definedName>
    <definedName name="_xlnm.Print_Titles" localSheetId="3">'Pr. i  ra. prema izvorima finan'!$2:$5</definedName>
    <definedName name="_xlnm.Print_Titles" localSheetId="2">'Račun prihoda i rashoda'!$8:$8</definedName>
  </definedNames>
  <calcPr calcId="191029"/>
</workbook>
</file>

<file path=xl/calcChain.xml><?xml version="1.0" encoding="utf-8"?>
<calcChain xmlns="http://schemas.openxmlformats.org/spreadsheetml/2006/main">
  <c r="G14" i="11" l="1"/>
  <c r="I76" i="11"/>
  <c r="H76" i="11"/>
  <c r="H24" i="11"/>
  <c r="D23" i="11"/>
  <c r="G28" i="11"/>
  <c r="G27" i="11"/>
  <c r="G26" i="11"/>
  <c r="G25" i="11"/>
  <c r="G23" i="11" s="1"/>
  <c r="G24" i="11"/>
  <c r="I24" i="11" s="1"/>
  <c r="F10" i="11" l="1"/>
  <c r="F9" i="11" s="1"/>
  <c r="G10" i="11"/>
  <c r="I10" i="11" s="1"/>
  <c r="D10" i="11"/>
  <c r="D9" i="11" s="1"/>
  <c r="E10" i="11"/>
  <c r="E9" i="11"/>
  <c r="G13" i="11"/>
  <c r="G12" i="11"/>
  <c r="F14" i="11"/>
  <c r="F13" i="11"/>
  <c r="E13" i="11"/>
  <c r="G30" i="11"/>
  <c r="G29" i="11" s="1"/>
  <c r="F25" i="11"/>
  <c r="F23" i="11" s="1"/>
  <c r="D29" i="11"/>
  <c r="C29" i="11"/>
  <c r="F30" i="11"/>
  <c r="F29" i="11" s="1"/>
  <c r="F28" i="11"/>
  <c r="F27" i="11"/>
  <c r="F26" i="11"/>
  <c r="E30" i="11"/>
  <c r="E29" i="11" s="1"/>
  <c r="E28" i="11"/>
  <c r="E27" i="11"/>
  <c r="E26" i="11"/>
  <c r="E25" i="11"/>
  <c r="E23" i="11" s="1"/>
  <c r="I29" i="11" l="1"/>
  <c r="H29" i="11"/>
  <c r="G9" i="11"/>
  <c r="H10" i="11"/>
  <c r="I9" i="11" l="1"/>
  <c r="H9" i="11"/>
  <c r="F22" i="11" l="1"/>
  <c r="G22" i="11"/>
  <c r="E22" i="11"/>
  <c r="F20" i="11"/>
  <c r="G20" i="11"/>
  <c r="E20" i="11"/>
  <c r="E83" i="11" l="1"/>
  <c r="F83" i="11"/>
  <c r="G83" i="11"/>
  <c r="I43" i="11"/>
  <c r="H43" i="11"/>
  <c r="E42" i="11"/>
  <c r="F42" i="11"/>
  <c r="G42" i="11"/>
  <c r="I42" i="11" s="1"/>
  <c r="D42" i="11"/>
  <c r="H42" i="11" l="1"/>
  <c r="H90" i="12" l="1"/>
  <c r="H89" i="12"/>
  <c r="H91" i="12"/>
  <c r="I91" i="12"/>
  <c r="D88" i="12"/>
  <c r="D187" i="12"/>
  <c r="H188" i="12"/>
  <c r="I188" i="12"/>
  <c r="H189" i="12"/>
  <c r="I189" i="12"/>
  <c r="G187" i="12"/>
  <c r="G216" i="12"/>
  <c r="E85" i="10"/>
  <c r="D85" i="10"/>
  <c r="D86" i="10"/>
  <c r="E86" i="10"/>
  <c r="F86" i="10"/>
  <c r="I87" i="10"/>
  <c r="D243" i="12"/>
  <c r="G258" i="12"/>
  <c r="G260" i="12"/>
  <c r="H94" i="12"/>
  <c r="I94" i="12"/>
  <c r="H95" i="12"/>
  <c r="I95" i="12"/>
  <c r="D205" i="12"/>
  <c r="D204" i="12" s="1"/>
  <c r="D249" i="12"/>
  <c r="D248" i="12" s="1"/>
  <c r="G241" i="12"/>
  <c r="G240" i="12" s="1"/>
  <c r="D241" i="12"/>
  <c r="D240" i="12" s="1"/>
  <c r="G238" i="12"/>
  <c r="D238" i="12"/>
  <c r="G236" i="12"/>
  <c r="D236" i="12"/>
  <c r="D233" i="12"/>
  <c r="D232" i="12" s="1"/>
  <c r="G230" i="12"/>
  <c r="G259" i="12" s="1"/>
  <c r="E202" i="12"/>
  <c r="E201" i="12" s="1"/>
  <c r="F202" i="12"/>
  <c r="F201" i="12" s="1"/>
  <c r="G202" i="12"/>
  <c r="D202" i="12"/>
  <c r="D201" i="12" s="1"/>
  <c r="G63" i="12"/>
  <c r="G62" i="12" s="1"/>
  <c r="D63" i="12"/>
  <c r="D62" i="12" s="1"/>
  <c r="D9" i="12"/>
  <c r="D8" i="12" s="1"/>
  <c r="D245" i="12"/>
  <c r="D244" i="12" s="1"/>
  <c r="F85" i="10" l="1"/>
  <c r="I90" i="12"/>
  <c r="I89" i="12"/>
  <c r="D262" i="12"/>
  <c r="D260" i="12"/>
  <c r="D256" i="12"/>
  <c r="D235" i="12"/>
  <c r="G235" i="12"/>
  <c r="D258" i="12"/>
  <c r="H202" i="12"/>
  <c r="G201" i="12"/>
  <c r="I202" i="12"/>
  <c r="H63" i="12"/>
  <c r="H238" i="12"/>
  <c r="H236" i="12"/>
  <c r="H241" i="12"/>
  <c r="E25" i="9" l="1"/>
  <c r="D25" i="9"/>
  <c r="H87" i="10"/>
  <c r="G86" i="10"/>
  <c r="I86" i="10" s="1"/>
  <c r="G85" i="10" l="1"/>
  <c r="H86" i="10"/>
  <c r="I85" i="10" l="1"/>
  <c r="H85" i="10"/>
  <c r="F22" i="10" l="1"/>
  <c r="F38" i="10" l="1"/>
  <c r="F13" i="10"/>
  <c r="F33" i="10"/>
  <c r="F32" i="10"/>
  <c r="F28" i="10"/>
  <c r="F26" i="10"/>
  <c r="F25" i="10"/>
  <c r="F19" i="10"/>
  <c r="F16" i="10"/>
  <c r="F15" i="10"/>
  <c r="F34" i="10"/>
  <c r="E98" i="10"/>
  <c r="E96" i="10"/>
  <c r="E95" i="10"/>
  <c r="E94" i="10"/>
  <c r="E93" i="10"/>
  <c r="E92" i="10"/>
  <c r="E91" i="10"/>
  <c r="E84" i="10"/>
  <c r="E83" i="10"/>
  <c r="E80" i="10"/>
  <c r="E79" i="10"/>
  <c r="E76" i="10"/>
  <c r="E75" i="10"/>
  <c r="E74" i="10"/>
  <c r="E73" i="10"/>
  <c r="E72" i="10"/>
  <c r="E71" i="10"/>
  <c r="E69" i="10"/>
  <c r="E68" i="10"/>
  <c r="E67" i="10"/>
  <c r="E66" i="10"/>
  <c r="E65" i="10"/>
  <c r="E64" i="10"/>
  <c r="E63" i="10"/>
  <c r="E62" i="10"/>
  <c r="E61" i="10"/>
  <c r="E59" i="10"/>
  <c r="E58" i="10"/>
  <c r="E57" i="10"/>
  <c r="E56" i="10"/>
  <c r="E55" i="10"/>
  <c r="E54" i="10"/>
  <c r="E52" i="10"/>
  <c r="E51" i="10"/>
  <c r="E50" i="10"/>
  <c r="E49" i="10"/>
  <c r="E46" i="10"/>
  <c r="E45" i="10"/>
  <c r="E43" i="10"/>
  <c r="E42" i="10"/>
  <c r="E38" i="10"/>
  <c r="E34" i="10"/>
  <c r="E33" i="10"/>
  <c r="E32" i="10"/>
  <c r="E29" i="10"/>
  <c r="E28" i="10"/>
  <c r="E26" i="10"/>
  <c r="E25" i="10"/>
  <c r="E22" i="10"/>
  <c r="E19" i="10"/>
  <c r="E16" i="10"/>
  <c r="E15" i="10"/>
  <c r="C25" i="9" l="1"/>
  <c r="H24" i="9"/>
  <c r="G24" i="9"/>
  <c r="H22" i="9"/>
  <c r="G22" i="9"/>
  <c r="D22" i="9"/>
  <c r="E22" i="9"/>
  <c r="F22" i="9"/>
  <c r="C22" i="9"/>
  <c r="G175" i="12"/>
  <c r="H175" i="12" s="1"/>
  <c r="G154" i="12"/>
  <c r="G155" i="12"/>
  <c r="G156" i="12"/>
  <c r="G157" i="12"/>
  <c r="G159" i="12"/>
  <c r="G170" i="12"/>
  <c r="G171" i="12"/>
  <c r="G174" i="12"/>
  <c r="G176" i="12"/>
  <c r="H176" i="12" s="1"/>
  <c r="H177" i="12"/>
  <c r="G179" i="12"/>
  <c r="H179" i="12" s="1"/>
  <c r="G180" i="12"/>
  <c r="H180" i="12" s="1"/>
  <c r="G183" i="12"/>
  <c r="G184" i="12"/>
  <c r="G186" i="12"/>
  <c r="G133" i="12"/>
  <c r="G132" i="12"/>
  <c r="G130" i="12"/>
  <c r="G126" i="12"/>
  <c r="G125" i="12"/>
  <c r="H125" i="12" s="1"/>
  <c r="G124" i="12"/>
  <c r="G122" i="12"/>
  <c r="G120" i="12"/>
  <c r="G118" i="12"/>
  <c r="G110" i="12"/>
  <c r="H110" i="12" s="1"/>
  <c r="G99" i="12"/>
  <c r="G228" i="12"/>
  <c r="I228" i="12" s="1"/>
  <c r="G209" i="12"/>
  <c r="G213" i="12"/>
  <c r="G145" i="12"/>
  <c r="H145" i="12" s="1"/>
  <c r="G144" i="12"/>
  <c r="G140" i="12"/>
  <c r="G139" i="12"/>
  <c r="G87" i="12"/>
  <c r="G86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10" i="12"/>
  <c r="F246" i="12"/>
  <c r="G199" i="12"/>
  <c r="G200" i="12"/>
  <c r="H200" i="12" s="1"/>
  <c r="G198" i="12"/>
  <c r="H198" i="12" s="1"/>
  <c r="F199" i="12"/>
  <c r="F200" i="12"/>
  <c r="F198" i="12"/>
  <c r="I198" i="12" s="1"/>
  <c r="E197" i="12"/>
  <c r="E196" i="12" s="1"/>
  <c r="D197" i="12"/>
  <c r="D196" i="12" s="1"/>
  <c r="F231" i="12"/>
  <c r="F230" i="12" s="1"/>
  <c r="F259" i="12" s="1"/>
  <c r="H247" i="12"/>
  <c r="H231" i="12"/>
  <c r="E230" i="12"/>
  <c r="E259" i="12" s="1"/>
  <c r="D230" i="12"/>
  <c r="D259" i="12" s="1"/>
  <c r="G246" i="12"/>
  <c r="G245" i="12" s="1"/>
  <c r="G244" i="12" s="1"/>
  <c r="G249" i="12"/>
  <c r="G234" i="12"/>
  <c r="G233" i="12" s="1"/>
  <c r="G222" i="12"/>
  <c r="G223" i="12"/>
  <c r="G224" i="12"/>
  <c r="G226" i="12"/>
  <c r="G227" i="12"/>
  <c r="F218" i="12"/>
  <c r="F216" i="12"/>
  <c r="F239" i="12"/>
  <c r="F238" i="12" s="1"/>
  <c r="F237" i="12"/>
  <c r="F236" i="12" s="1"/>
  <c r="F247" i="12"/>
  <c r="I247" i="12" s="1"/>
  <c r="F252" i="12"/>
  <c r="F249" i="12" s="1"/>
  <c r="F242" i="12"/>
  <c r="F241" i="12" s="1"/>
  <c r="F234" i="12"/>
  <c r="F233" i="12" s="1"/>
  <c r="F232" i="12" s="1"/>
  <c r="F190" i="12"/>
  <c r="F187" i="12" s="1"/>
  <c r="F177" i="12"/>
  <c r="F145" i="12"/>
  <c r="F146" i="12"/>
  <c r="F144" i="12"/>
  <c r="F141" i="12"/>
  <c r="F140" i="12"/>
  <c r="F139" i="12"/>
  <c r="F138" i="12"/>
  <c r="F136" i="12"/>
  <c r="F133" i="12"/>
  <c r="F132" i="12"/>
  <c r="F130" i="12"/>
  <c r="F126" i="12"/>
  <c r="F125" i="12"/>
  <c r="F124" i="12"/>
  <c r="F122" i="12"/>
  <c r="F120" i="12"/>
  <c r="F118" i="12"/>
  <c r="F116" i="12"/>
  <c r="F115" i="12"/>
  <c r="F111" i="12"/>
  <c r="F110" i="12"/>
  <c r="F109" i="12"/>
  <c r="F100" i="12"/>
  <c r="F99" i="12"/>
  <c r="F96" i="12"/>
  <c r="F92" i="12"/>
  <c r="F87" i="12"/>
  <c r="F86" i="12"/>
  <c r="F85" i="12"/>
  <c r="F75" i="12"/>
  <c r="F74" i="12"/>
  <c r="F73" i="12"/>
  <c r="F72" i="12"/>
  <c r="F71" i="12"/>
  <c r="F70" i="12"/>
  <c r="F69" i="12"/>
  <c r="F68" i="12"/>
  <c r="F66" i="12"/>
  <c r="F64" i="12"/>
  <c r="F229" i="12"/>
  <c r="F227" i="12"/>
  <c r="F226" i="12"/>
  <c r="F225" i="12"/>
  <c r="F224" i="12"/>
  <c r="F223" i="12"/>
  <c r="F222" i="12"/>
  <c r="F221" i="12"/>
  <c r="F213" i="12"/>
  <c r="F212" i="12"/>
  <c r="F211" i="12"/>
  <c r="F210" i="12"/>
  <c r="F209" i="12"/>
  <c r="F208" i="12"/>
  <c r="F207" i="12"/>
  <c r="F206" i="12"/>
  <c r="F186" i="12"/>
  <c r="F185" i="12"/>
  <c r="F184" i="12"/>
  <c r="F183" i="12"/>
  <c r="F182" i="12"/>
  <c r="F181" i="12"/>
  <c r="F180" i="12"/>
  <c r="F179" i="12"/>
  <c r="F176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242" i="12"/>
  <c r="E241" i="12" s="1"/>
  <c r="E240" i="12" s="1"/>
  <c r="E252" i="12"/>
  <c r="E249" i="12" s="1"/>
  <c r="E234" i="12"/>
  <c r="E233" i="12" s="1"/>
  <c r="E232" i="12" s="1"/>
  <c r="E239" i="12"/>
  <c r="E238" i="12" s="1"/>
  <c r="E258" i="12" s="1"/>
  <c r="E237" i="12"/>
  <c r="E236" i="12" s="1"/>
  <c r="E247" i="12"/>
  <c r="E246" i="12"/>
  <c r="E222" i="12"/>
  <c r="E223" i="12"/>
  <c r="E224" i="12"/>
  <c r="E225" i="12"/>
  <c r="E226" i="12"/>
  <c r="E227" i="12"/>
  <c r="E229" i="12"/>
  <c r="E221" i="12"/>
  <c r="E218" i="12"/>
  <c r="E216" i="12"/>
  <c r="E213" i="12"/>
  <c r="E212" i="12"/>
  <c r="E211" i="12"/>
  <c r="E210" i="12"/>
  <c r="E209" i="12"/>
  <c r="E208" i="12"/>
  <c r="E207" i="12"/>
  <c r="E206" i="12"/>
  <c r="E190" i="12"/>
  <c r="E187" i="12" s="1"/>
  <c r="E186" i="12"/>
  <c r="E185" i="12"/>
  <c r="E184" i="12"/>
  <c r="E183" i="12"/>
  <c r="E182" i="12"/>
  <c r="E181" i="12"/>
  <c r="E180" i="12"/>
  <c r="E179" i="12"/>
  <c r="E176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47" i="12"/>
  <c r="E144" i="12"/>
  <c r="E141" i="12"/>
  <c r="E139" i="12"/>
  <c r="E140" i="12"/>
  <c r="E138" i="12"/>
  <c r="E136" i="12"/>
  <c r="E133" i="12"/>
  <c r="E132" i="12"/>
  <c r="E130" i="12"/>
  <c r="E125" i="12"/>
  <c r="E126" i="12"/>
  <c r="E124" i="12"/>
  <c r="E122" i="12"/>
  <c r="E120" i="12"/>
  <c r="E118" i="12"/>
  <c r="E116" i="12"/>
  <c r="E115" i="12"/>
  <c r="E111" i="12"/>
  <c r="E110" i="12"/>
  <c r="E109" i="12"/>
  <c r="E100" i="12"/>
  <c r="E99" i="12"/>
  <c r="E96" i="12"/>
  <c r="E92" i="12"/>
  <c r="H92" i="12"/>
  <c r="E87" i="12"/>
  <c r="E86" i="12"/>
  <c r="E85" i="12"/>
  <c r="E75" i="12"/>
  <c r="E74" i="12"/>
  <c r="E73" i="12"/>
  <c r="E72" i="12"/>
  <c r="E71" i="12"/>
  <c r="E70" i="12"/>
  <c r="E69" i="12"/>
  <c r="E68" i="12"/>
  <c r="E66" i="12"/>
  <c r="E64" i="12"/>
  <c r="G88" i="12" l="1"/>
  <c r="F245" i="12"/>
  <c r="F244" i="12" s="1"/>
  <c r="E88" i="12"/>
  <c r="E235" i="12"/>
  <c r="I92" i="12"/>
  <c r="F88" i="12"/>
  <c r="E245" i="12"/>
  <c r="E244" i="12" s="1"/>
  <c r="E63" i="12"/>
  <c r="F240" i="12"/>
  <c r="I241" i="12"/>
  <c r="F248" i="12"/>
  <c r="F243" i="12" s="1"/>
  <c r="F262" i="12"/>
  <c r="G248" i="12"/>
  <c r="G243" i="12" s="1"/>
  <c r="G262" i="12"/>
  <c r="H233" i="12"/>
  <c r="G232" i="12"/>
  <c r="I233" i="12"/>
  <c r="I236" i="12"/>
  <c r="F235" i="12"/>
  <c r="F258" i="12"/>
  <c r="I238" i="12"/>
  <c r="F63" i="12"/>
  <c r="E248" i="12"/>
  <c r="E243" i="12" s="1"/>
  <c r="E262" i="12"/>
  <c r="F205" i="12"/>
  <c r="F204" i="12" s="1"/>
  <c r="G205" i="12"/>
  <c r="E9" i="12"/>
  <c r="F9" i="12"/>
  <c r="G9" i="12"/>
  <c r="G256" i="12" s="1"/>
  <c r="E205" i="12"/>
  <c r="E204" i="12" s="1"/>
  <c r="G197" i="12"/>
  <c r="G196" i="12" s="1"/>
  <c r="H196" i="12" s="1"/>
  <c r="I181" i="12"/>
  <c r="H181" i="12"/>
  <c r="H228" i="12"/>
  <c r="I180" i="12"/>
  <c r="I179" i="12"/>
  <c r="I125" i="12"/>
  <c r="I177" i="12"/>
  <c r="I110" i="12"/>
  <c r="I176" i="12"/>
  <c r="I145" i="12"/>
  <c r="I175" i="12"/>
  <c r="I231" i="12"/>
  <c r="F197" i="12"/>
  <c r="F196" i="12" s="1"/>
  <c r="H199" i="12"/>
  <c r="I199" i="12"/>
  <c r="I200" i="12"/>
  <c r="F135" i="12"/>
  <c r="I242" i="12"/>
  <c r="F220" i="12"/>
  <c r="F257" i="12" s="1"/>
  <c r="H240" i="12"/>
  <c r="F82" i="12"/>
  <c r="H242" i="12"/>
  <c r="I230" i="12"/>
  <c r="H230" i="12"/>
  <c r="F215" i="12"/>
  <c r="F152" i="12"/>
  <c r="F261" i="12" s="1"/>
  <c r="F117" i="12"/>
  <c r="F263" i="12" s="1"/>
  <c r="I205" i="12" l="1"/>
  <c r="F62" i="12"/>
  <c r="F260" i="12"/>
  <c r="I63" i="12"/>
  <c r="F8" i="12"/>
  <c r="F7" i="12" s="1"/>
  <c r="F256" i="12"/>
  <c r="H205" i="12"/>
  <c r="E8" i="12"/>
  <c r="E256" i="12"/>
  <c r="F255" i="12"/>
  <c r="F264" i="12" s="1"/>
  <c r="G204" i="12"/>
  <c r="E62" i="12"/>
  <c r="E260" i="12"/>
  <c r="H197" i="12"/>
  <c r="F134" i="12"/>
  <c r="G8" i="12"/>
  <c r="I9" i="12"/>
  <c r="H9" i="12"/>
  <c r="I196" i="12"/>
  <c r="I240" i="12"/>
  <c r="F214" i="12"/>
  <c r="I197" i="12"/>
  <c r="F81" i="12"/>
  <c r="F80" i="12" l="1"/>
  <c r="F6" i="12" s="1"/>
  <c r="F265" i="12" s="1"/>
  <c r="E82" i="10"/>
  <c r="F82" i="10"/>
  <c r="G84" i="10"/>
  <c r="G28" i="10"/>
  <c r="G13" i="10"/>
  <c r="E12" i="10"/>
  <c r="F12" i="10"/>
  <c r="D12" i="10"/>
  <c r="G34" i="10"/>
  <c r="D34" i="10"/>
  <c r="I84" i="10" l="1"/>
  <c r="H84" i="10"/>
  <c r="G12" i="10"/>
  <c r="H12" i="10" s="1"/>
  <c r="I13" i="10"/>
  <c r="I12" i="10"/>
  <c r="H13" i="10"/>
  <c r="G98" i="10" l="1"/>
  <c r="D98" i="10"/>
  <c r="G96" i="10"/>
  <c r="D96" i="10"/>
  <c r="G95" i="10"/>
  <c r="D95" i="10"/>
  <c r="G94" i="10"/>
  <c r="D94" i="10"/>
  <c r="G93" i="10"/>
  <c r="D93" i="10"/>
  <c r="G92" i="10"/>
  <c r="D92" i="10"/>
  <c r="G91" i="10"/>
  <c r="D91" i="10"/>
  <c r="G83" i="10"/>
  <c r="G82" i="10" s="1"/>
  <c r="D83" i="10"/>
  <c r="D82" i="10" s="1"/>
  <c r="G80" i="10"/>
  <c r="D80" i="10"/>
  <c r="G79" i="10"/>
  <c r="D79" i="10"/>
  <c r="G76" i="10"/>
  <c r="D76" i="10"/>
  <c r="G75" i="10"/>
  <c r="D75" i="10"/>
  <c r="G74" i="10"/>
  <c r="D74" i="10"/>
  <c r="G73" i="10"/>
  <c r="D73" i="10"/>
  <c r="G72" i="10"/>
  <c r="D72" i="10"/>
  <c r="G71" i="10"/>
  <c r="D71" i="10"/>
  <c r="G69" i="10"/>
  <c r="D69" i="10"/>
  <c r="G68" i="10"/>
  <c r="D68" i="10"/>
  <c r="G67" i="10"/>
  <c r="D67" i="10"/>
  <c r="G66" i="10"/>
  <c r="D66" i="10"/>
  <c r="G65" i="10"/>
  <c r="D65" i="10"/>
  <c r="G64" i="10"/>
  <c r="D64" i="10"/>
  <c r="G63" i="10"/>
  <c r="D63" i="10"/>
  <c r="G62" i="10"/>
  <c r="D62" i="10"/>
  <c r="G61" i="10"/>
  <c r="D61" i="10"/>
  <c r="G59" i="10"/>
  <c r="D59" i="10"/>
  <c r="G58" i="10"/>
  <c r="D58" i="10"/>
  <c r="G57" i="10"/>
  <c r="D57" i="10"/>
  <c r="G56" i="10"/>
  <c r="D56" i="10"/>
  <c r="G55" i="10"/>
  <c r="D55" i="10"/>
  <c r="G54" i="10"/>
  <c r="D54" i="10"/>
  <c r="G52" i="10"/>
  <c r="D52" i="10"/>
  <c r="G51" i="10"/>
  <c r="D51" i="10"/>
  <c r="G50" i="10"/>
  <c r="D50" i="10"/>
  <c r="G49" i="10"/>
  <c r="D49" i="10"/>
  <c r="D46" i="10"/>
  <c r="G45" i="10"/>
  <c r="D45" i="10"/>
  <c r="G43" i="10"/>
  <c r="D43" i="10"/>
  <c r="G42" i="10"/>
  <c r="D42" i="10"/>
  <c r="G38" i="10"/>
  <c r="D38" i="10"/>
  <c r="G33" i="10"/>
  <c r="D33" i="10"/>
  <c r="G32" i="10"/>
  <c r="D32" i="10"/>
  <c r="G29" i="10"/>
  <c r="D29" i="10"/>
  <c r="D28" i="10"/>
  <c r="G26" i="10"/>
  <c r="D26" i="10"/>
  <c r="D25" i="10"/>
  <c r="G22" i="10"/>
  <c r="D22" i="10"/>
  <c r="G19" i="10"/>
  <c r="D19" i="10"/>
  <c r="G16" i="10"/>
  <c r="D16" i="10"/>
  <c r="G15" i="10"/>
  <c r="D15" i="10"/>
  <c r="D21" i="11"/>
  <c r="D220" i="12"/>
  <c r="D257" i="12" s="1"/>
  <c r="D215" i="12"/>
  <c r="D152" i="12"/>
  <c r="D261" i="12" s="1"/>
  <c r="D135" i="12"/>
  <c r="D117" i="12"/>
  <c r="D263" i="12" s="1"/>
  <c r="D82" i="12"/>
  <c r="D255" i="12" s="1"/>
  <c r="D264" i="12" s="1"/>
  <c r="D7" i="12"/>
  <c r="D214" i="12" l="1"/>
  <c r="D81" i="12"/>
  <c r="D134" i="12"/>
  <c r="D80" i="12" l="1"/>
  <c r="D6" i="12" s="1"/>
  <c r="D265" i="12" s="1"/>
  <c r="F53" i="10"/>
  <c r="F60" i="10"/>
  <c r="I252" i="12" l="1"/>
  <c r="H252" i="12"/>
  <c r="I251" i="12"/>
  <c r="H251" i="12"/>
  <c r="I250" i="12"/>
  <c r="H250" i="12"/>
  <c r="I246" i="12"/>
  <c r="H246" i="12"/>
  <c r="I239" i="12"/>
  <c r="H239" i="12"/>
  <c r="I237" i="12"/>
  <c r="H237" i="12"/>
  <c r="I234" i="12"/>
  <c r="H234" i="12"/>
  <c r="I229" i="12"/>
  <c r="H229" i="12"/>
  <c r="I227" i="12"/>
  <c r="H227" i="12"/>
  <c r="I226" i="12"/>
  <c r="H226" i="12"/>
  <c r="I225" i="12"/>
  <c r="H225" i="12"/>
  <c r="I224" i="12"/>
  <c r="H224" i="12"/>
  <c r="I223" i="12"/>
  <c r="H223" i="12"/>
  <c r="I222" i="12"/>
  <c r="H222" i="12"/>
  <c r="I221" i="12"/>
  <c r="H221" i="12"/>
  <c r="G220" i="12"/>
  <c r="G257" i="12" s="1"/>
  <c r="E220" i="12"/>
  <c r="E257" i="12" s="1"/>
  <c r="I219" i="12"/>
  <c r="H219" i="12"/>
  <c r="I218" i="12"/>
  <c r="H218" i="12"/>
  <c r="I217" i="12"/>
  <c r="H217" i="12"/>
  <c r="I216" i="12"/>
  <c r="H216" i="12"/>
  <c r="G215" i="12"/>
  <c r="E215" i="12"/>
  <c r="I213" i="12"/>
  <c r="H213" i="12"/>
  <c r="I212" i="12"/>
  <c r="H212" i="12"/>
  <c r="I211" i="12"/>
  <c r="H211" i="12"/>
  <c r="I210" i="12"/>
  <c r="H210" i="12"/>
  <c r="I209" i="12"/>
  <c r="H209" i="12"/>
  <c r="I208" i="12"/>
  <c r="H208" i="12"/>
  <c r="I207" i="12"/>
  <c r="H207" i="12"/>
  <c r="I206" i="12"/>
  <c r="H206" i="12"/>
  <c r="I203" i="12"/>
  <c r="H203" i="12"/>
  <c r="I195" i="12"/>
  <c r="H195" i="12"/>
  <c r="I194" i="12"/>
  <c r="H194" i="12"/>
  <c r="I193" i="12"/>
  <c r="H193" i="12"/>
  <c r="I192" i="12"/>
  <c r="H192" i="12"/>
  <c r="I191" i="12"/>
  <c r="H191" i="12"/>
  <c r="I190" i="12"/>
  <c r="H190" i="12"/>
  <c r="I186" i="12"/>
  <c r="H186" i="12"/>
  <c r="I185" i="12"/>
  <c r="H185" i="12"/>
  <c r="I184" i="12"/>
  <c r="H184" i="12"/>
  <c r="I183" i="12"/>
  <c r="H183" i="12"/>
  <c r="I182" i="12"/>
  <c r="H182" i="12"/>
  <c r="I174" i="12"/>
  <c r="H174" i="12"/>
  <c r="I173" i="12"/>
  <c r="H173" i="12"/>
  <c r="I172" i="12"/>
  <c r="H172" i="12"/>
  <c r="I171" i="12"/>
  <c r="H171" i="12"/>
  <c r="I170" i="12"/>
  <c r="H170" i="12"/>
  <c r="I169" i="12"/>
  <c r="H169" i="12"/>
  <c r="I168" i="12"/>
  <c r="H168" i="12"/>
  <c r="I167" i="12"/>
  <c r="H167" i="12"/>
  <c r="I166" i="12"/>
  <c r="H166" i="12"/>
  <c r="I165" i="12"/>
  <c r="H165" i="12"/>
  <c r="I164" i="12"/>
  <c r="H164" i="12"/>
  <c r="I163" i="12"/>
  <c r="H163" i="12"/>
  <c r="I162" i="12"/>
  <c r="H162" i="12"/>
  <c r="I161" i="12"/>
  <c r="H161" i="12"/>
  <c r="I160" i="12"/>
  <c r="H160" i="12"/>
  <c r="I159" i="12"/>
  <c r="H159" i="12"/>
  <c r="I158" i="12"/>
  <c r="H158" i="12"/>
  <c r="I157" i="12"/>
  <c r="H157" i="12"/>
  <c r="I156" i="12"/>
  <c r="H156" i="12"/>
  <c r="I155" i="12"/>
  <c r="H155" i="12"/>
  <c r="I154" i="12"/>
  <c r="H154" i="12"/>
  <c r="I153" i="12"/>
  <c r="H153" i="12"/>
  <c r="G152" i="12"/>
  <c r="G261" i="12" s="1"/>
  <c r="E152" i="12"/>
  <c r="E261" i="12" s="1"/>
  <c r="I151" i="12"/>
  <c r="H151" i="12"/>
  <c r="I150" i="12"/>
  <c r="H150" i="12"/>
  <c r="I149" i="12"/>
  <c r="H149" i="12"/>
  <c r="I148" i="12"/>
  <c r="H148" i="12"/>
  <c r="I147" i="12"/>
  <c r="H147" i="12"/>
  <c r="I146" i="12"/>
  <c r="H146" i="12"/>
  <c r="I144" i="12"/>
  <c r="H144" i="12"/>
  <c r="I143" i="12"/>
  <c r="H143" i="12"/>
  <c r="I142" i="12"/>
  <c r="H142" i="12"/>
  <c r="I141" i="12"/>
  <c r="H141" i="12"/>
  <c r="I140" i="12"/>
  <c r="H140" i="12"/>
  <c r="I139" i="12"/>
  <c r="H139" i="12"/>
  <c r="I138" i="12"/>
  <c r="H138" i="12"/>
  <c r="I137" i="12"/>
  <c r="H137" i="12"/>
  <c r="I136" i="12"/>
  <c r="H136" i="12"/>
  <c r="G135" i="12"/>
  <c r="E135" i="12"/>
  <c r="I133" i="12"/>
  <c r="H133" i="12"/>
  <c r="I132" i="12"/>
  <c r="H132" i="12"/>
  <c r="I131" i="12"/>
  <c r="H131" i="12"/>
  <c r="I130" i="12"/>
  <c r="H130" i="12"/>
  <c r="I129" i="12"/>
  <c r="H129" i="12"/>
  <c r="I128" i="12"/>
  <c r="H128" i="12"/>
  <c r="I127" i="12"/>
  <c r="H127" i="12"/>
  <c r="I126" i="12"/>
  <c r="H126" i="12"/>
  <c r="I124" i="12"/>
  <c r="H124" i="12"/>
  <c r="I123" i="12"/>
  <c r="H123" i="12"/>
  <c r="I122" i="12"/>
  <c r="H122" i="12"/>
  <c r="I121" i="12"/>
  <c r="H121" i="12"/>
  <c r="I120" i="12"/>
  <c r="H120" i="12"/>
  <c r="I119" i="12"/>
  <c r="H119" i="12"/>
  <c r="I118" i="12"/>
  <c r="H118" i="12"/>
  <c r="G117" i="12"/>
  <c r="E117" i="12"/>
  <c r="E263" i="12" s="1"/>
  <c r="I116" i="12"/>
  <c r="H116" i="12"/>
  <c r="I115" i="12"/>
  <c r="H115" i="12"/>
  <c r="I114" i="12"/>
  <c r="H114" i="12"/>
  <c r="I113" i="12"/>
  <c r="H113" i="12"/>
  <c r="I112" i="12"/>
  <c r="H112" i="12"/>
  <c r="I111" i="12"/>
  <c r="H111" i="12"/>
  <c r="I109" i="12"/>
  <c r="H109" i="12"/>
  <c r="I108" i="12"/>
  <c r="H108" i="12"/>
  <c r="I107" i="12"/>
  <c r="H107" i="12"/>
  <c r="I106" i="12"/>
  <c r="H106" i="12"/>
  <c r="I105" i="12"/>
  <c r="H105" i="12"/>
  <c r="I104" i="12"/>
  <c r="H104" i="12"/>
  <c r="I103" i="12"/>
  <c r="H103" i="12"/>
  <c r="I102" i="12"/>
  <c r="H102" i="12"/>
  <c r="I101" i="12"/>
  <c r="H101" i="12"/>
  <c r="I100" i="12"/>
  <c r="H100" i="12"/>
  <c r="I99" i="12"/>
  <c r="H99" i="12"/>
  <c r="I98" i="12"/>
  <c r="H98" i="12"/>
  <c r="I97" i="12"/>
  <c r="H97" i="12"/>
  <c r="I96" i="12"/>
  <c r="H96" i="12"/>
  <c r="I93" i="12"/>
  <c r="H93" i="12"/>
  <c r="I87" i="12"/>
  <c r="H87" i="12"/>
  <c r="I86" i="12"/>
  <c r="H86" i="12"/>
  <c r="I85" i="12"/>
  <c r="H85" i="12"/>
  <c r="I84" i="12"/>
  <c r="H84" i="12"/>
  <c r="I83" i="12"/>
  <c r="H83" i="12"/>
  <c r="G82" i="12"/>
  <c r="E82" i="12"/>
  <c r="E255" i="12" s="1"/>
  <c r="I79" i="12"/>
  <c r="H79" i="12"/>
  <c r="I78" i="12"/>
  <c r="H78" i="12"/>
  <c r="I77" i="12"/>
  <c r="H77" i="12"/>
  <c r="I76" i="12"/>
  <c r="H76" i="12"/>
  <c r="I75" i="12"/>
  <c r="H75" i="12"/>
  <c r="I74" i="12"/>
  <c r="H74" i="12"/>
  <c r="I73" i="12"/>
  <c r="H73" i="12"/>
  <c r="I72" i="12"/>
  <c r="H72" i="12"/>
  <c r="I71" i="12"/>
  <c r="H71" i="12"/>
  <c r="I70" i="12"/>
  <c r="H70" i="12"/>
  <c r="I69" i="12"/>
  <c r="H69" i="12"/>
  <c r="I68" i="12"/>
  <c r="H68" i="12"/>
  <c r="I67" i="12"/>
  <c r="H67" i="12"/>
  <c r="I66" i="12"/>
  <c r="H66" i="12"/>
  <c r="I65" i="12"/>
  <c r="H65" i="12"/>
  <c r="I64" i="12"/>
  <c r="H64" i="12"/>
  <c r="I61" i="12"/>
  <c r="H61" i="12"/>
  <c r="I60" i="12"/>
  <c r="H60" i="12"/>
  <c r="I59" i="12"/>
  <c r="H59" i="12"/>
  <c r="I58" i="12"/>
  <c r="H58" i="12"/>
  <c r="I57" i="12"/>
  <c r="H57" i="12"/>
  <c r="I56" i="12"/>
  <c r="H56" i="12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E264" i="12" l="1"/>
  <c r="G255" i="12"/>
  <c r="H117" i="12"/>
  <c r="G263" i="12"/>
  <c r="E214" i="12"/>
  <c r="G214" i="12"/>
  <c r="H214" i="12" s="1"/>
  <c r="I187" i="12"/>
  <c r="I204" i="12"/>
  <c r="I88" i="12"/>
  <c r="E7" i="12"/>
  <c r="E134" i="12"/>
  <c r="I244" i="12"/>
  <c r="E81" i="12"/>
  <c r="I220" i="12"/>
  <c r="H232" i="12"/>
  <c r="I62" i="12"/>
  <c r="I235" i="12"/>
  <c r="I135" i="12"/>
  <c r="H244" i="12"/>
  <c r="H88" i="12"/>
  <c r="H187" i="12"/>
  <c r="H201" i="12"/>
  <c r="H215" i="12"/>
  <c r="H220" i="12"/>
  <c r="I82" i="12"/>
  <c r="I152" i="12"/>
  <c r="I249" i="12"/>
  <c r="H8" i="12"/>
  <c r="H62" i="12"/>
  <c r="I117" i="12"/>
  <c r="H152" i="12"/>
  <c r="I201" i="12"/>
  <c r="H204" i="12"/>
  <c r="I215" i="12"/>
  <c r="I232" i="12"/>
  <c r="H235" i="12"/>
  <c r="H82" i="12"/>
  <c r="G7" i="12"/>
  <c r="H7" i="12" s="1"/>
  <c r="I8" i="12"/>
  <c r="G81" i="12"/>
  <c r="G134" i="12"/>
  <c r="H135" i="12"/>
  <c r="H249" i="12"/>
  <c r="G264" i="12" l="1"/>
  <c r="E80" i="12"/>
  <c r="I245" i="12"/>
  <c r="H245" i="12"/>
  <c r="G80" i="12"/>
  <c r="E6" i="12"/>
  <c r="E265" i="12" s="1"/>
  <c r="I81" i="12"/>
  <c r="H81" i="12"/>
  <c r="I214" i="12"/>
  <c r="I248" i="12"/>
  <c r="H248" i="12"/>
  <c r="I7" i="12"/>
  <c r="I134" i="12"/>
  <c r="H134" i="12"/>
  <c r="G6" i="12" l="1"/>
  <c r="H243" i="12"/>
  <c r="I243" i="12"/>
  <c r="I80" i="12"/>
  <c r="H80" i="12"/>
  <c r="G265" i="12" l="1"/>
  <c r="H6" i="12"/>
  <c r="I6" i="12"/>
  <c r="H41" i="11"/>
  <c r="I41" i="11"/>
  <c r="H78" i="11" l="1"/>
  <c r="I78" i="11"/>
  <c r="I88" i="11"/>
  <c r="H88" i="11"/>
  <c r="E55" i="11"/>
  <c r="E18" i="11" s="1"/>
  <c r="E17" i="11" s="1"/>
  <c r="F55" i="11"/>
  <c r="F18" i="11" s="1"/>
  <c r="F17" i="11" s="1"/>
  <c r="G55" i="11"/>
  <c r="G18" i="11" s="1"/>
  <c r="G17" i="11" s="1"/>
  <c r="G32" i="11" l="1"/>
  <c r="G8" i="11" s="1"/>
  <c r="F32" i="11"/>
  <c r="F8" i="11" s="1"/>
  <c r="E32" i="11"/>
  <c r="E8" i="11" s="1"/>
  <c r="I65" i="11"/>
  <c r="H69" i="11"/>
  <c r="I68" i="11"/>
  <c r="I64" i="11"/>
  <c r="I89" i="11"/>
  <c r="I69" i="11"/>
  <c r="I86" i="11"/>
  <c r="I39" i="11"/>
  <c r="E44" i="11"/>
  <c r="H52" i="11"/>
  <c r="I46" i="11"/>
  <c r="F44" i="11"/>
  <c r="G44" i="11"/>
  <c r="I52" i="11"/>
  <c r="I87" i="11"/>
  <c r="I85" i="11"/>
  <c r="I26" i="11"/>
  <c r="D44" i="11"/>
  <c r="H46" i="11"/>
  <c r="D83" i="11"/>
  <c r="H54" i="11"/>
  <c r="I45" i="11"/>
  <c r="H84" i="11"/>
  <c r="I14" i="11"/>
  <c r="I28" i="11"/>
  <c r="I82" i="11"/>
  <c r="H86" i="11"/>
  <c r="H45" i="11"/>
  <c r="I84" i="11"/>
  <c r="H85" i="11"/>
  <c r="H87" i="11"/>
  <c r="H89" i="11"/>
  <c r="H71" i="11"/>
  <c r="I51" i="11"/>
  <c r="I40" i="11"/>
  <c r="I36" i="11"/>
  <c r="I61" i="11"/>
  <c r="I49" i="11"/>
  <c r="I38" i="11"/>
  <c r="I34" i="11"/>
  <c r="I55" i="11"/>
  <c r="I59" i="11"/>
  <c r="I18" i="11"/>
  <c r="H26" i="11"/>
  <c r="I30" i="11"/>
  <c r="I25" i="11"/>
  <c r="I53" i="11"/>
  <c r="I48" i="11"/>
  <c r="I37" i="11"/>
  <c r="I33" i="11"/>
  <c r="H56" i="11"/>
  <c r="I62" i="11"/>
  <c r="I58" i="11"/>
  <c r="H82" i="11"/>
  <c r="I81" i="11"/>
  <c r="I73" i="11"/>
  <c r="H66" i="11"/>
  <c r="F63" i="11"/>
  <c r="E63" i="11"/>
  <c r="D63" i="11"/>
  <c r="I67" i="11"/>
  <c r="I66" i="11"/>
  <c r="H67" i="11"/>
  <c r="G63" i="11"/>
  <c r="H74" i="11"/>
  <c r="I75" i="11"/>
  <c r="I74" i="11"/>
  <c r="H68" i="11"/>
  <c r="H77" i="11"/>
  <c r="H65" i="11"/>
  <c r="H64" i="11"/>
  <c r="H37" i="11"/>
  <c r="I12" i="11"/>
  <c r="I54" i="11"/>
  <c r="I77" i="11"/>
  <c r="I71" i="11"/>
  <c r="H79" i="11"/>
  <c r="I22" i="11"/>
  <c r="H13" i="11"/>
  <c r="H28" i="11"/>
  <c r="I27" i="11"/>
  <c r="I50" i="11"/>
  <c r="I35" i="11"/>
  <c r="I60" i="11"/>
  <c r="E70" i="11"/>
  <c r="I79" i="11"/>
  <c r="F70" i="11"/>
  <c r="H73" i="11"/>
  <c r="G70" i="11"/>
  <c r="D70" i="11"/>
  <c r="I13" i="11"/>
  <c r="I56" i="11"/>
  <c r="H81" i="11"/>
  <c r="H12" i="11"/>
  <c r="H14" i="11"/>
  <c r="H22" i="11"/>
  <c r="H25" i="11"/>
  <c r="H27" i="11"/>
  <c r="H30" i="11"/>
  <c r="E57" i="11"/>
  <c r="H75" i="11"/>
  <c r="G57" i="11"/>
  <c r="F57" i="11"/>
  <c r="D55" i="11"/>
  <c r="E47" i="11"/>
  <c r="E16" i="11" s="1"/>
  <c r="E15" i="11" s="1"/>
  <c r="F47" i="11"/>
  <c r="F16" i="11" s="1"/>
  <c r="F15" i="11" s="1"/>
  <c r="G47" i="11"/>
  <c r="G16" i="11" s="1"/>
  <c r="I16" i="11" s="1"/>
  <c r="D11" i="11"/>
  <c r="F21" i="11"/>
  <c r="G21" i="11"/>
  <c r="F11" i="11"/>
  <c r="F6" i="11" s="1"/>
  <c r="G11" i="11"/>
  <c r="G6" i="11" s="1"/>
  <c r="E21" i="11"/>
  <c r="G15" i="11" l="1"/>
  <c r="H55" i="11"/>
  <c r="D18" i="11"/>
  <c r="G31" i="11"/>
  <c r="E31" i="11"/>
  <c r="F31" i="11"/>
  <c r="F91" i="11" s="1"/>
  <c r="H70" i="11"/>
  <c r="I83" i="11"/>
  <c r="I44" i="11"/>
  <c r="H44" i="11"/>
  <c r="I63" i="11"/>
  <c r="H63" i="11"/>
  <c r="I70" i="11"/>
  <c r="I11" i="11"/>
  <c r="H11" i="11"/>
  <c r="I17" i="11"/>
  <c r="H23" i="11"/>
  <c r="I23" i="11"/>
  <c r="I47" i="11"/>
  <c r="I32" i="11"/>
  <c r="I15" i="11"/>
  <c r="I21" i="11"/>
  <c r="H21" i="11"/>
  <c r="I57" i="11"/>
  <c r="E11" i="11"/>
  <c r="D17" i="11" l="1"/>
  <c r="H17" i="11" s="1"/>
  <c r="H18" i="11"/>
  <c r="I31" i="11"/>
  <c r="H46" i="10"/>
  <c r="D44" i="10" l="1"/>
  <c r="G44" i="10"/>
  <c r="I16" i="10" l="1"/>
  <c r="F18" i="10"/>
  <c r="F21" i="10"/>
  <c r="F24" i="10"/>
  <c r="F27" i="10"/>
  <c r="F31" i="10"/>
  <c r="F30" i="10" s="1"/>
  <c r="F37" i="10"/>
  <c r="I32" i="10"/>
  <c r="I93" i="10"/>
  <c r="I75" i="10"/>
  <c r="I73" i="10"/>
  <c r="I71" i="10"/>
  <c r="I64" i="10"/>
  <c r="I59" i="10"/>
  <c r="I52" i="10"/>
  <c r="H21" i="9"/>
  <c r="G21" i="9"/>
  <c r="H20" i="9"/>
  <c r="G20" i="9"/>
  <c r="H98" i="10"/>
  <c r="H96" i="10"/>
  <c r="I95" i="10"/>
  <c r="H95" i="10"/>
  <c r="I94" i="10"/>
  <c r="H94" i="10"/>
  <c r="H93" i="10"/>
  <c r="I92" i="10"/>
  <c r="H92" i="10"/>
  <c r="H91" i="10"/>
  <c r="H83" i="10"/>
  <c r="H80" i="10"/>
  <c r="H79" i="10"/>
  <c r="H76" i="10"/>
  <c r="H75" i="10"/>
  <c r="H74" i="10"/>
  <c r="H73" i="10"/>
  <c r="H72" i="10"/>
  <c r="H71" i="10"/>
  <c r="H69" i="10"/>
  <c r="H68" i="10"/>
  <c r="H67" i="10"/>
  <c r="H66" i="10"/>
  <c r="H65" i="10"/>
  <c r="H64" i="10"/>
  <c r="H63" i="10"/>
  <c r="H62" i="10"/>
  <c r="H61" i="10"/>
  <c r="H59" i="10"/>
  <c r="H58" i="10"/>
  <c r="H57" i="10"/>
  <c r="H56" i="10"/>
  <c r="H55" i="10"/>
  <c r="H54" i="10"/>
  <c r="H52" i="10"/>
  <c r="H51" i="10"/>
  <c r="H50" i="10"/>
  <c r="H49" i="10"/>
  <c r="H45" i="10"/>
  <c r="H43" i="10"/>
  <c r="H42" i="10"/>
  <c r="I38" i="10"/>
  <c r="H38" i="10"/>
  <c r="I34" i="10"/>
  <c r="H34" i="10"/>
  <c r="I33" i="10"/>
  <c r="H33" i="10"/>
  <c r="H32" i="10"/>
  <c r="I29" i="10"/>
  <c r="H29" i="10"/>
  <c r="I28" i="10"/>
  <c r="H28" i="10"/>
  <c r="H26" i="10"/>
  <c r="I25" i="10"/>
  <c r="H25" i="10"/>
  <c r="I22" i="10"/>
  <c r="H22" i="10"/>
  <c r="H19" i="10"/>
  <c r="H16" i="10"/>
  <c r="I15" i="10"/>
  <c r="H15" i="10"/>
  <c r="G97" i="10"/>
  <c r="G90" i="10"/>
  <c r="I26" i="10" l="1"/>
  <c r="I65" i="10"/>
  <c r="I49" i="10"/>
  <c r="I46" i="10"/>
  <c r="I54" i="10"/>
  <c r="I67" i="10"/>
  <c r="I79" i="10"/>
  <c r="I61" i="10"/>
  <c r="I72" i="10"/>
  <c r="I51" i="10"/>
  <c r="I68" i="10"/>
  <c r="I56" i="10"/>
  <c r="I76" i="10"/>
  <c r="I58" i="10"/>
  <c r="I63" i="10"/>
  <c r="I50" i="10"/>
  <c r="I83" i="10"/>
  <c r="I43" i="10"/>
  <c r="I74" i="10"/>
  <c r="I91" i="10"/>
  <c r="I57" i="10"/>
  <c r="I62" i="10"/>
  <c r="I96" i="10"/>
  <c r="I42" i="10"/>
  <c r="I80" i="10"/>
  <c r="I98" i="10"/>
  <c r="I55" i="10"/>
  <c r="I66" i="10"/>
  <c r="I19" i="10"/>
  <c r="G89" i="10"/>
  <c r="G88" i="10" s="1"/>
  <c r="F14" i="9" s="1"/>
  <c r="F14" i="10"/>
  <c r="F20" i="10"/>
  <c r="F17" i="10"/>
  <c r="F23" i="10"/>
  <c r="F36" i="10"/>
  <c r="F19" i="11"/>
  <c r="F11" i="10" l="1"/>
  <c r="F10" i="10" s="1"/>
  <c r="F44" i="10"/>
  <c r="I45" i="10"/>
  <c r="F35" i="10"/>
  <c r="F7" i="11"/>
  <c r="F92" i="11" s="1"/>
  <c r="E10" i="9" l="1"/>
  <c r="L10" i="10"/>
  <c r="E11" i="9"/>
  <c r="E12" i="9" s="1"/>
  <c r="F90" i="10"/>
  <c r="I90" i="10" s="1"/>
  <c r="F97" i="10"/>
  <c r="I97" i="10" s="1"/>
  <c r="D97" i="10"/>
  <c r="H97" i="10" s="1"/>
  <c r="D90" i="10"/>
  <c r="H90" i="10" s="1"/>
  <c r="F78" i="10"/>
  <c r="F70" i="10"/>
  <c r="F48" i="10"/>
  <c r="F41" i="10"/>
  <c r="F47" i="10" l="1"/>
  <c r="H82" i="10"/>
  <c r="F81" i="10"/>
  <c r="I82" i="10"/>
  <c r="F77" i="10"/>
  <c r="F89" i="10"/>
  <c r="F88" i="10" s="1"/>
  <c r="E14" i="9" s="1"/>
  <c r="H14" i="9" s="1"/>
  <c r="D89" i="10"/>
  <c r="F40" i="10"/>
  <c r="F39" i="10" s="1"/>
  <c r="D88" i="10" l="1"/>
  <c r="H89" i="10"/>
  <c r="I89" i="10"/>
  <c r="G70" i="10"/>
  <c r="D70" i="10"/>
  <c r="G60" i="10"/>
  <c r="D60" i="10"/>
  <c r="G53" i="10"/>
  <c r="D53" i="10"/>
  <c r="G48" i="10"/>
  <c r="I48" i="10" s="1"/>
  <c r="D48" i="10"/>
  <c r="G41" i="10"/>
  <c r="I44" i="10"/>
  <c r="G78" i="10"/>
  <c r="G81" i="10"/>
  <c r="D81" i="10"/>
  <c r="D78" i="10"/>
  <c r="D77" i="10" s="1"/>
  <c r="D41" i="10"/>
  <c r="C14" i="9" l="1"/>
  <c r="G14" i="9" s="1"/>
  <c r="H44" i="10"/>
  <c r="H48" i="10"/>
  <c r="H78" i="10"/>
  <c r="I78" i="10"/>
  <c r="H81" i="10"/>
  <c r="I81" i="10"/>
  <c r="H88" i="10"/>
  <c r="H41" i="10"/>
  <c r="I41" i="10"/>
  <c r="I88" i="10"/>
  <c r="H70" i="10"/>
  <c r="I70" i="10"/>
  <c r="H60" i="10"/>
  <c r="I60" i="10"/>
  <c r="H53" i="10"/>
  <c r="I53" i="10"/>
  <c r="G77" i="10"/>
  <c r="G40" i="10"/>
  <c r="G47" i="10"/>
  <c r="D47" i="10"/>
  <c r="D40" i="10"/>
  <c r="D39" i="10" l="1"/>
  <c r="D101" i="10" s="1"/>
  <c r="D102" i="10" s="1"/>
  <c r="I40" i="10"/>
  <c r="G39" i="10"/>
  <c r="G101" i="10" s="1"/>
  <c r="H77" i="10"/>
  <c r="I77" i="10"/>
  <c r="H40" i="10"/>
  <c r="H47" i="10"/>
  <c r="F13" i="9"/>
  <c r="E27" i="10"/>
  <c r="G27" i="10"/>
  <c r="D27" i="10"/>
  <c r="E24" i="10"/>
  <c r="G24" i="10"/>
  <c r="D24" i="10"/>
  <c r="G31" i="10"/>
  <c r="D31" i="10"/>
  <c r="E14" i="10"/>
  <c r="E11" i="10" s="1"/>
  <c r="G14" i="10"/>
  <c r="I14" i="10" s="1"/>
  <c r="D14" i="10"/>
  <c r="D11" i="10" s="1"/>
  <c r="G102" i="10" l="1"/>
  <c r="G91" i="11"/>
  <c r="F15" i="9"/>
  <c r="C13" i="9"/>
  <c r="C15" i="9" s="1"/>
  <c r="H14" i="10"/>
  <c r="G11" i="10"/>
  <c r="K31" i="11"/>
  <c r="M11" i="10"/>
  <c r="H31" i="10"/>
  <c r="I31" i="10"/>
  <c r="H27" i="10"/>
  <c r="I27" i="10"/>
  <c r="H24" i="10"/>
  <c r="I24" i="10"/>
  <c r="H39" i="10"/>
  <c r="G30" i="10"/>
  <c r="D30" i="10"/>
  <c r="G23" i="10"/>
  <c r="D23" i="10"/>
  <c r="E23" i="10"/>
  <c r="G37" i="10"/>
  <c r="E37" i="10"/>
  <c r="E36" i="10" s="1"/>
  <c r="E35" i="10" s="1"/>
  <c r="D11" i="9" s="1"/>
  <c r="D37" i="10"/>
  <c r="G21" i="10"/>
  <c r="E21" i="10"/>
  <c r="E20" i="10" s="1"/>
  <c r="D21" i="10"/>
  <c r="G18" i="10"/>
  <c r="E18" i="10"/>
  <c r="E17" i="10" s="1"/>
  <c r="D18" i="10"/>
  <c r="G13" i="9" l="1"/>
  <c r="G15" i="9"/>
  <c r="H11" i="10"/>
  <c r="I11" i="10"/>
  <c r="H30" i="10"/>
  <c r="I30" i="10"/>
  <c r="H37" i="10"/>
  <c r="I37" i="10"/>
  <c r="H21" i="10"/>
  <c r="I21" i="10"/>
  <c r="H23" i="10"/>
  <c r="I23" i="10"/>
  <c r="H18" i="10"/>
  <c r="I18" i="10"/>
  <c r="G36" i="10"/>
  <c r="D36" i="10"/>
  <c r="D20" i="10"/>
  <c r="G17" i="10"/>
  <c r="D17" i="10"/>
  <c r="D10" i="10" s="1"/>
  <c r="G20" i="10"/>
  <c r="H17" i="10" l="1"/>
  <c r="I17" i="10"/>
  <c r="H36" i="10"/>
  <c r="I36" i="10"/>
  <c r="H20" i="10"/>
  <c r="I20" i="10"/>
  <c r="G35" i="10"/>
  <c r="F11" i="9" s="1"/>
  <c r="D35" i="10"/>
  <c r="C11" i="9" s="1"/>
  <c r="G10" i="10"/>
  <c r="F10" i="9" l="1"/>
  <c r="F12" i="9" s="1"/>
  <c r="K6" i="11"/>
  <c r="C10" i="9"/>
  <c r="C12" i="9" s="1"/>
  <c r="C16" i="9" s="1"/>
  <c r="F16" i="9"/>
  <c r="G12" i="9"/>
  <c r="H12" i="9"/>
  <c r="M10" i="10"/>
  <c r="M14" i="10" s="1"/>
  <c r="J14" i="10"/>
  <c r="H10" i="9"/>
  <c r="H11" i="9"/>
  <c r="H35" i="10"/>
  <c r="I35" i="10"/>
  <c r="I10" i="10"/>
  <c r="H10" i="10"/>
  <c r="C26" i="9" l="1"/>
  <c r="F23" i="9"/>
  <c r="G23" i="9"/>
  <c r="H23" i="9"/>
  <c r="G16" i="9"/>
  <c r="G10" i="9"/>
  <c r="G11" i="9"/>
  <c r="F25" i="9" l="1"/>
  <c r="I69" i="10"/>
  <c r="G25" i="9" l="1"/>
  <c r="H25" i="9"/>
  <c r="F26" i="9"/>
  <c r="G26" i="9" s="1"/>
  <c r="F101" i="10"/>
  <c r="F102" i="10" s="1"/>
  <c r="I47" i="10"/>
  <c r="L11" i="10" l="1"/>
  <c r="L14" i="10" s="1"/>
  <c r="E13" i="9"/>
  <c r="I39" i="10"/>
  <c r="E15" i="9" l="1"/>
  <c r="H13" i="9"/>
  <c r="D9" i="7"/>
  <c r="D8" i="7"/>
  <c r="D7" i="7"/>
  <c r="D6" i="7"/>
  <c r="D5" i="7"/>
  <c r="D4" i="7"/>
  <c r="D3" i="7"/>
  <c r="H15" i="9" l="1"/>
  <c r="E16" i="9"/>
  <c r="E78" i="10"/>
  <c r="E77" i="10" s="1"/>
  <c r="E81" i="10"/>
  <c r="E26" i="9" l="1"/>
  <c r="H26" i="9" s="1"/>
  <c r="H16" i="9"/>
  <c r="H50" i="11"/>
  <c r="H49" i="11"/>
  <c r="H51" i="11"/>
  <c r="H39" i="11"/>
  <c r="H53" i="11"/>
  <c r="H40" i="11"/>
  <c r="H38" i="11"/>
  <c r="E70" i="10"/>
  <c r="D47" i="11" l="1"/>
  <c r="H48" i="11"/>
  <c r="E60" i="10"/>
  <c r="H47" i="11" l="1"/>
  <c r="H62" i="11"/>
  <c r="I20" i="11"/>
  <c r="I8" i="11"/>
  <c r="G7" i="11"/>
  <c r="G19" i="11"/>
  <c r="E53" i="10"/>
  <c r="I19" i="11" l="1"/>
  <c r="I7" i="11"/>
  <c r="G92" i="11"/>
  <c r="I6" i="11" l="1"/>
  <c r="H60" i="11" l="1"/>
  <c r="H35" i="11"/>
  <c r="H59" i="11"/>
  <c r="H36" i="11"/>
  <c r="H61" i="11"/>
  <c r="D32" i="11"/>
  <c r="H34" i="11"/>
  <c r="E44" i="10"/>
  <c r="E41" i="10"/>
  <c r="E90" i="10"/>
  <c r="E48" i="10"/>
  <c r="E47" i="10" s="1"/>
  <c r="E97" i="10"/>
  <c r="D57" i="11" l="1"/>
  <c r="H58" i="11"/>
  <c r="H33" i="11"/>
  <c r="E89" i="10"/>
  <c r="E88" i="10" s="1"/>
  <c r="E40" i="10"/>
  <c r="E7" i="11"/>
  <c r="H57" i="11" l="1"/>
  <c r="D31" i="11"/>
  <c r="D91" i="11" s="1"/>
  <c r="E39" i="10"/>
  <c r="D13" i="9" s="1"/>
  <c r="D14" i="9"/>
  <c r="H32" i="11"/>
  <c r="H20" i="11"/>
  <c r="D19" i="11"/>
  <c r="H19" i="11" s="1"/>
  <c r="E19" i="11"/>
  <c r="E6" i="11" s="1"/>
  <c r="D15" i="9" l="1"/>
  <c r="K11" i="10"/>
  <c r="E101" i="10"/>
  <c r="E102" i="10" s="1"/>
  <c r="H31" i="11"/>
  <c r="H16" i="11"/>
  <c r="D15" i="11"/>
  <c r="H8" i="11"/>
  <c r="D7" i="11"/>
  <c r="E91" i="11" l="1"/>
  <c r="H15" i="11"/>
  <c r="D6" i="11"/>
  <c r="D92" i="11" s="1"/>
  <c r="H7" i="11"/>
  <c r="H6" i="11" l="1"/>
  <c r="E31" i="10"/>
  <c r="E30" i="10" s="1"/>
  <c r="E10" i="10" s="1"/>
  <c r="E92" i="11" s="1"/>
  <c r="D10" i="9" l="1"/>
  <c r="D12" i="9" s="1"/>
  <c r="D16" i="9" s="1"/>
  <c r="D26" i="9" s="1"/>
  <c r="K10" i="10"/>
  <c r="K14" i="10" s="1"/>
  <c r="H83" i="11"/>
</calcChain>
</file>

<file path=xl/sharedStrings.xml><?xml version="1.0" encoding="utf-8"?>
<sst xmlns="http://schemas.openxmlformats.org/spreadsheetml/2006/main" count="871" uniqueCount="388">
  <si>
    <t>31</t>
  </si>
  <si>
    <t>18054</t>
  </si>
  <si>
    <t>DECENTRALIZIRANE FUNKCIJE- MINIMALNI FINANCIJSKI STANDARD</t>
  </si>
  <si>
    <t>18054001</t>
  </si>
  <si>
    <t>MATERIJALNI I FINANCIJSKI RASHODI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</si>
  <si>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</si>
  <si>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</si>
  <si>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</si>
  <si>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</si>
  <si>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</si>
  <si>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</si>
  <si>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</si>
  <si>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</si>
  <si>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</si>
  <si>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</si>
  <si>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</si>
  <si>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</si>
  <si>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</si>
  <si>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</si>
  <si>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</si>
  <si>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</si>
  <si>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</si>
  <si>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</si>
  <si>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32229</t>
  </si>
  <si>
    <t>Ostali materijal i sirovine</t>
  </si>
  <si>
    <t>32231</t>
  </si>
  <si>
    <t>Električna energija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</si>
  <si>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</si>
  <si>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</si>
  <si>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</si>
  <si>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</si>
  <si>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</si>
  <si>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</si>
  <si>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</si>
  <si>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</si>
  <si>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</si>
  <si>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</si>
  <si>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</si>
  <si>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</si>
  <si>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</si>
  <si>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</si>
  <si>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</si>
  <si>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</si>
  <si>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</si>
  <si>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</si>
  <si>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</si>
  <si>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</si>
  <si>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</si>
  <si>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</si>
  <si>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32349</t>
  </si>
  <si>
    <t>Ostale komunalne usluge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</si>
  <si>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</si>
  <si>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</si>
  <si>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</si>
  <si>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</si>
  <si>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</si>
  <si>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</si>
  <si>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32396</t>
  </si>
  <si>
    <t>Usluge čuvanja imovine i obveza</t>
  </si>
  <si>
    <t>32399</t>
  </si>
  <si>
    <t>Ostale nespomenute usluge</t>
  </si>
  <si>
    <t>32922</t>
  </si>
  <si>
    <t>Premije osiguranja ostale imovine</t>
  </si>
  <si>
    <t>32931</t>
  </si>
  <si>
    <t>Reprezentacija</t>
  </si>
  <si>
    <t>32941</t>
  </si>
  <si>
    <t>Tuzemne članarine</t>
  </si>
  <si>
    <t>32959</t>
  </si>
  <si>
    <t>Ostale pristojbe i naknade</t>
  </si>
  <si>
    <t>32999</t>
  </si>
  <si>
    <t>Ostali nespomenuti rashodi poslovanja</t>
  </si>
  <si>
    <t>34312</t>
  </si>
  <si>
    <t>Usluge platnog prometa</t>
  </si>
  <si>
    <t>18055</t>
  </si>
  <si>
    <t>18055002</t>
  </si>
  <si>
    <t>OSTALI PROJEKTI U OSNOVNOM ŠKOLSTVU</t>
  </si>
  <si>
    <t>11</t>
  </si>
  <si>
    <t>Opći prihodi i primici</t>
  </si>
  <si>
    <t>37219</t>
  </si>
  <si>
    <t>Ostale naknade iz proračuna u novcu</t>
  </si>
  <si>
    <t>18055006</t>
  </si>
  <si>
    <t>PRODUŽENI BORAVAK</t>
  </si>
  <si>
    <t>31111</t>
  </si>
  <si>
    <t>Plaće za zaposlene</t>
  </si>
  <si>
    <t>31212</t>
  </si>
  <si>
    <t>Nagrade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</si>
  <si>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</si>
  <si>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</si>
  <si>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</si>
  <si>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</si>
  <si>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</si>
  <si>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</si>
  <si>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</si>
  <si>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</si>
  <si>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</si>
  <si>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</si>
  <si>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18055023</t>
  </si>
  <si>
    <t>STRUČNO RAZVOJNE SLUŽBE</t>
  </si>
  <si>
    <t>18055036</t>
  </si>
  <si>
    <t>ASISTENT U NASTAVI</t>
  </si>
  <si>
    <t>44</t>
  </si>
  <si>
    <t>EU fondovi-pomoći</t>
  </si>
  <si>
    <t>18055040</t>
  </si>
  <si>
    <t>SHEMA ŠKOLSKOG VOĆA</t>
  </si>
  <si>
    <t>32224</t>
  </si>
  <si>
    <t>Namirnice</t>
  </si>
  <si>
    <t>18057</t>
  </si>
  <si>
    <t>18057001</t>
  </si>
  <si>
    <t>ŠKOLSKA OPREMA</t>
  </si>
  <si>
    <t>42211</t>
  </si>
  <si>
    <t>Računala i računalna oprema</t>
  </si>
  <si>
    <t>42411</t>
  </si>
  <si>
    <t>Knjige u knjižnici</t>
  </si>
  <si>
    <t>18054004</t>
  </si>
  <si>
    <t>REDOVNA DJELATNOST OSNOVNOG OBRAZOVANJA</t>
  </si>
  <si>
    <t>49</t>
  </si>
  <si>
    <t>32955</t>
  </si>
  <si>
    <t>Novčana naknada poslodavca zbog nezapošljavanja osoba s invaliditetom</t>
  </si>
  <si>
    <t>25</t>
  </si>
  <si>
    <t>55</t>
  </si>
  <si>
    <t>32363</t>
  </si>
  <si>
    <t>Laboratorijske usluge</t>
  </si>
  <si>
    <t>18055039</t>
  </si>
  <si>
    <t>NABAVA ŠKOLSKIH UDŽBENIKA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</si>
  <si>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</si>
  <si>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</si>
  <si>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</si>
  <si>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</si>
  <si>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</si>
  <si>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</si>
  <si>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32244</t>
  </si>
  <si>
    <t>Ostali materijal i dijelovi za tekuće i investicijsko održavanje</t>
  </si>
  <si>
    <t>32343</t>
  </si>
  <si>
    <t>Deratizacija i dezinsekcija</t>
  </si>
  <si>
    <t>Licence</t>
  </si>
  <si>
    <t>32373</t>
  </si>
  <si>
    <t>Usluge odvjetnika i pravnog savjetovanja</t>
  </si>
  <si>
    <t>32391</t>
  </si>
  <si>
    <t>Grafičke i tiskarske usluge, usluge kopiranja i uvezivanja i slično</t>
  </si>
  <si>
    <t>37221</t>
  </si>
  <si>
    <t>Sufinanciranje cijene prijevoza</t>
  </si>
  <si>
    <t>31332</t>
  </si>
  <si>
    <t>Doprinos za obvezno osiguranje u slučaju nazaposlenosti</t>
  </si>
  <si>
    <t>32361</t>
  </si>
  <si>
    <t>Obvezni i preventivni zdravstveni pregledi zaposlenika</t>
  </si>
  <si>
    <t>Donacije i ostali namjenski prihodi proračunskih korisnika</t>
  </si>
  <si>
    <t>Vlastiti prihodi proračunskih korisnika</t>
  </si>
  <si>
    <t>32312</t>
  </si>
  <si>
    <t>Usluge interneta</t>
  </si>
  <si>
    <t>32353</t>
  </si>
  <si>
    <t>Najamnine za opremu</t>
  </si>
  <si>
    <t>34311</t>
  </si>
  <si>
    <t>Usluge banaka</t>
  </si>
  <si>
    <t>42273</t>
  </si>
  <si>
    <t>Oprema</t>
  </si>
  <si>
    <t>Tekuće pomoći proračunskim korisnicima iz proračuna koji im nije nadležan</t>
  </si>
  <si>
    <t>Plaće po sudskim presudama</t>
  </si>
  <si>
    <t>Prihodi od pruženih usluga</t>
  </si>
  <si>
    <t>Višak</t>
  </si>
  <si>
    <t>Uredski namještaj</t>
  </si>
  <si>
    <t>Uređaji</t>
  </si>
  <si>
    <t>Troškovi sudskih postupaka</t>
  </si>
  <si>
    <t>Doprinosi za obvezno osiguranje u slučaju nezaposlenosti</t>
  </si>
  <si>
    <t>Doprinosi za ozljede na radu</t>
  </si>
  <si>
    <t>Zatezne kamate za poreze</t>
  </si>
  <si>
    <t>Zatezne kamate na doprinose</t>
  </si>
  <si>
    <t>OSNOVNA ŠKOLA IVANA GUNDULIĆA</t>
  </si>
  <si>
    <t>DUBROVNIK</t>
  </si>
  <si>
    <t>Ostale zatezne kamate</t>
  </si>
  <si>
    <t>TEKUĆE I INVESTICIJSKO ODRŽAVANJE IZNAD MINIMALNOG STANDARDA</t>
  </si>
  <si>
    <t>Usluge tekuĆeg i investicijskog održavanja graðevinskih objekata</t>
  </si>
  <si>
    <t>KRUH I PECIVA</t>
  </si>
  <si>
    <t>MESO I MESNE PRERAĐEVINE</t>
  </si>
  <si>
    <t>VOĆE I POVRĆE (BEZ ŠKOLSKOG VOĆA)</t>
  </si>
  <si>
    <t>OSTALE NAMIRNICE</t>
  </si>
  <si>
    <t>MATERIJAL ZA ČIŠĆENJE</t>
  </si>
  <si>
    <t>ELEKTRIČNA ENERGIJA</t>
  </si>
  <si>
    <t>ŠKOLSKO VOĆE</t>
  </si>
  <si>
    <t>32393</t>
  </si>
  <si>
    <t>Uređenje prostora</t>
  </si>
  <si>
    <t>Doprinosi za obvezno ZO - ugovor o djelu</t>
  </si>
  <si>
    <t>Naknada za smještaj na službenom putu u zemlji</t>
  </si>
  <si>
    <t>Naknada za prijevoz na službenom putu u zemlji</t>
  </si>
  <si>
    <t>32372</t>
  </si>
  <si>
    <t>Ugovori o djelu</t>
  </si>
  <si>
    <t>42231</t>
  </si>
  <si>
    <t>Oprema za grijanje, ventilaciju i hlađenje</t>
  </si>
  <si>
    <t xml:space="preserve">Namirnice </t>
  </si>
  <si>
    <t>Grafičke i tiskarske usluge, usluge kopiranja, uvezivanja i slično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</si>
  <si>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</si>
  <si>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</si>
  <si>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</si>
  <si>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</si>
  <si>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</si>
  <si>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</si>
  <si>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financijski rashodi</t>
  </si>
  <si>
    <t>Rashodi za nabavu proizvedene dugotrajne imovine</t>
  </si>
  <si>
    <t>Postrojenja i oprema</t>
  </si>
  <si>
    <t>Troškovi sudskog postupka</t>
  </si>
  <si>
    <t>Zatezne kamate za doprinose iz i na</t>
  </si>
  <si>
    <t>Zatezne kamate na poreze i prireze</t>
  </si>
  <si>
    <t>Doprinos za obv.osig. U slučaju nezaposlenosti</t>
  </si>
  <si>
    <t>32141</t>
  </si>
  <si>
    <t>Naknada za korištenje privatnog automobila u službene svrhe</t>
  </si>
  <si>
    <t>Dop.za obvezno os.u slučaju nezaposl.</t>
  </si>
  <si>
    <t>34339</t>
  </si>
  <si>
    <t>Naknade troškova osobama izvan radnog odnosa</t>
  </si>
  <si>
    <t>I. OPĆI DIO</t>
  </si>
  <si>
    <t>INDEKS</t>
  </si>
  <si>
    <t>PRIHODI POSLOVANJA</t>
  </si>
  <si>
    <t>PRIHODI OD PRODAJE NEFINANCIJSKE IMOVINE</t>
  </si>
  <si>
    <t>RASHODI ZA NABAVU NEFINANCIJSKE IMOVINE</t>
  </si>
  <si>
    <t>RAZLIKA - VIŠAK / MANJAK</t>
  </si>
  <si>
    <t>NETO FINANCIRANJE</t>
  </si>
  <si>
    <t>BROJČANA OZNAKA I NAZIV RAČUNA PRIHODA I RAHODA</t>
  </si>
  <si>
    <t>Pomoći iz inozemstva(darovnice) i od subjekata unutar općeg proračuna</t>
  </si>
  <si>
    <t>Prihodi od imovine</t>
  </si>
  <si>
    <t>641</t>
  </si>
  <si>
    <t>Prihodi od financijske imovine</t>
  </si>
  <si>
    <t>6413</t>
  </si>
  <si>
    <t>Kamate na oročena sredstva i depozite po viđenju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</si>
  <si>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</si>
  <si>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</si>
  <si>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</si>
  <si>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</si>
  <si>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</si>
  <si>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Višak/manjak prihoda</t>
  </si>
  <si>
    <t>Prihodi od prodaje proizvedene dugotrajne imovine</t>
  </si>
  <si>
    <t>311</t>
  </si>
  <si>
    <t>Plaće za redovan rad</t>
  </si>
  <si>
    <t>312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</si>
  <si>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</si>
  <si>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</si>
  <si>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</si>
  <si>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</si>
  <si>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</si>
  <si>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</si>
  <si>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</si>
  <si>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</si>
  <si>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</si>
  <si>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</si>
  <si>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</si>
  <si>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</si>
  <si>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</si>
  <si>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</si>
  <si>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</si>
  <si>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</si>
  <si>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 i norme</t>
  </si>
  <si>
    <t>Pristojbe i naknade</t>
  </si>
  <si>
    <t>Bankarske usluge i usluge platnog prometa</t>
  </si>
  <si>
    <t>Uredska oprema i namještaj</t>
  </si>
  <si>
    <t>Komunikacijska oprema</t>
  </si>
  <si>
    <t>Oprema za održavanje i zaštitu</t>
  </si>
  <si>
    <t xml:space="preserve">Pomoći proračunskim korisnicima iz proračuna koji im nije nadležan </t>
  </si>
  <si>
    <t>Kapitalne pomoći proračunskim korisnicima iz proračuna koji im nije nadležan</t>
  </si>
  <si>
    <t>Prihodi od prodaje proizvoda i robe</t>
  </si>
  <si>
    <t>Tekuće donacije</t>
  </si>
  <si>
    <t>Kapitalne donacije</t>
  </si>
  <si>
    <t>Prihodi iz  nadležnog proračuna za financiranje rashoda poslovanja</t>
  </si>
  <si>
    <t>Prihodi iz nadležnog proračuna za financiranje rashoda za nabavu nefinancijske imovine</t>
  </si>
  <si>
    <t>Stambeni objekti</t>
  </si>
  <si>
    <t xml:space="preserve">Prihodi iz nadležnog proračuna za financiranje redovne djelatnosti proračunskih
korisnika </t>
  </si>
  <si>
    <t>Prihodi iz nadležnog proračuna i od HZZO-a na temelju ugovornih obveza</t>
  </si>
  <si>
    <t xml:space="preserve">Donacije od pravnih i fizičkih osoba izvan općeg proračuna i povrat donacija po protestiranim jamstvima </t>
  </si>
  <si>
    <t>Prihodi od prodaje proizvoda i robe te pruženih usluga</t>
  </si>
  <si>
    <t>Prihodi od prodaje proizvoda i robe te pruženih usluga, i prihodi od donacija te povrati po protestiranim jamstvima</t>
  </si>
  <si>
    <t>Prihodi od prodaje građevinskih objekata</t>
  </si>
  <si>
    <t>Ostale naknade troškova zaposlenima</t>
  </si>
  <si>
    <t>Materijal i sirovine</t>
  </si>
  <si>
    <t>3296</t>
  </si>
  <si>
    <t xml:space="preserve">Ostali nespomenuti rashodi poslovanja </t>
  </si>
  <si>
    <t xml:space="preserve">Zatezne kamate </t>
  </si>
  <si>
    <t xml:space="preserve">Naknade građanima i kućanstvima u novcu </t>
  </si>
  <si>
    <t xml:space="preserve">RASHODI POSLOVANJA </t>
  </si>
  <si>
    <t xml:space="preserve">Rashodi za zaposlene </t>
  </si>
  <si>
    <t xml:space="preserve">Plaće (bruto) </t>
  </si>
  <si>
    <t xml:space="preserve">Doprinosi na plaće </t>
  </si>
  <si>
    <t xml:space="preserve">Materijalni rashodi </t>
  </si>
  <si>
    <t xml:space="preserve">Naknade troškova zaposlenima </t>
  </si>
  <si>
    <t xml:space="preserve">Rashodi za materijal i energiju </t>
  </si>
  <si>
    <t xml:space="preserve">Rashodi za usluge </t>
  </si>
  <si>
    <t xml:space="preserve">Financijski rashodi </t>
  </si>
  <si>
    <t xml:space="preserve">Naknade građanima i kućanstvima na temelju osiguranja i druge naknade </t>
  </si>
  <si>
    <t>6=5/2*100</t>
  </si>
  <si>
    <t>6=5/4*100</t>
  </si>
  <si>
    <t xml:space="preserve"> </t>
  </si>
  <si>
    <t xml:space="preserve">Ostale naknade građanima i kućanstvima iz proračuna </t>
  </si>
  <si>
    <t xml:space="preserve">Instrumenti, uređaji i strojevi </t>
  </si>
  <si>
    <t>Sportska i glazbena oprema</t>
  </si>
  <si>
    <t>Uređaji, strojevi i oprema za ostale namjene</t>
  </si>
  <si>
    <t>Knjige, umjetnička djela i ostale izložbene vrijednosti (AOP 378 do 381)</t>
  </si>
  <si>
    <t xml:space="preserve">Knjige </t>
  </si>
  <si>
    <t>BROJČANA OZNAKA I NAZIV IZVORA FINANCIRANJA</t>
  </si>
  <si>
    <t>UKUPNO PO IZVORIMA (PRIHODI )</t>
  </si>
  <si>
    <t>Pomoći proračunu iz drugih proračuna</t>
  </si>
  <si>
    <t>Vlastiti prihodi</t>
  </si>
  <si>
    <t>Prihodi za posebne namjene</t>
  </si>
  <si>
    <t>Donacije i ostali namjenski prihod proračunskih korisnika</t>
  </si>
  <si>
    <t>Pomoli iz drugih proračuna za plaće te ostale rashode za zaposlene</t>
  </si>
  <si>
    <t>EU fondovi - Pomoći</t>
  </si>
  <si>
    <t>Namjenske tekuće pomoći</t>
  </si>
  <si>
    <t>UKUPNO PO IZVORIMA (Rashodi)</t>
  </si>
  <si>
    <t>Ostali rashodi za službena putovanja</t>
  </si>
  <si>
    <t>Pomoći iz drugih proračuna za plaće te ostale rashode za zaposlene</t>
  </si>
  <si>
    <t>Pomoći proračunskim korisnicima iz proračuna koji im nije nadležan</t>
  </si>
  <si>
    <t>Donacije pravnih i fizičkih osoba izvan općeg područja</t>
  </si>
  <si>
    <t>Ostale naknade iz proračuna kućanstvima</t>
  </si>
  <si>
    <t xml:space="preserve">Višak  </t>
  </si>
  <si>
    <t>Vlastiti rashodi</t>
  </si>
  <si>
    <t>IZVRŠENJE
2022.</t>
  </si>
  <si>
    <t>Naknade troškova službenog puta</t>
  </si>
  <si>
    <t>OSNOVNA ŠKOLA I. GUNDULIĆ</t>
  </si>
  <si>
    <t>32119</t>
  </si>
  <si>
    <t>32132</t>
  </si>
  <si>
    <t>Tečajevi i stručni ispiti</t>
  </si>
  <si>
    <t>Otpremnine</t>
  </si>
  <si>
    <t>DECENTRALIZIRANE FUNKCIJE - IZNAD MINIMALNOG FINANCIJSKOG STANDARDA</t>
  </si>
  <si>
    <t>Materijal i dijelovi za tekuće i investicijsko održavanje gređev. objekata</t>
  </si>
  <si>
    <t>42262</t>
  </si>
  <si>
    <t>Glazbeni instrumenti i oprema</t>
  </si>
  <si>
    <t>42271</t>
  </si>
  <si>
    <t>Strojevi</t>
  </si>
  <si>
    <t>KAPITALNO ULAGANJE U ŠKOLSTVO - IZNAD MINIMALNOG FINANCIJSKOG STANDARDA</t>
  </si>
  <si>
    <t>KONTROLA:</t>
  </si>
  <si>
    <t> Zakonom je propisana obveza davanja Izjave o fiskalnoj odgovornosti kojom čelinik povrđuje</t>
  </si>
  <si>
    <t>1. zakonito, namjensko i svrhovito korištenje sredstava,</t>
  </si>
  <si>
    <t>2. učinkovito i djelotvorno funkcioniranje sustava unutarnjih kontrola u okviru proračunom odnosno financijskim planom utvrđenih sredstava.</t>
  </si>
  <si>
    <t>Izjava je predana u skadu sa zakonskim rokovima.</t>
  </si>
  <si>
    <t>Jedno od pitanja u Izjavi o fiskalnoj odgovornosti je I izvršavanje obveze predaje godišnjeg izvještaja o izvršenju financijskog plana.</t>
  </si>
  <si>
    <t>Izvještaj je napravljen I biti će stavljen na web stranicu škole te poslan osnivaču. Uz izvještaj je priloženo i obrazloženje.</t>
  </si>
  <si>
    <t>GODIŠNJI IZVJEŠTAJ O IZVRŠENJU FINANCIJSKOG PLANA ZA 2023.G.</t>
  </si>
  <si>
    <t>Ožujak 2024.g.</t>
  </si>
  <si>
    <t>PLAN 2023.</t>
  </si>
  <si>
    <t>TEKUĆI PLAN 2023.</t>
  </si>
  <si>
    <t>IZVRŠENJE
2023.</t>
  </si>
  <si>
    <t>634</t>
  </si>
  <si>
    <t xml:space="preserve">Pomoći od izvanproračunskih korisnika </t>
  </si>
  <si>
    <t>Tekuće pomoći od izvanproračunskih korisnika</t>
  </si>
  <si>
    <t>Naknade građanima i kućanstvima u naravi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</si>
  <si>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</si>
  <si>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</si>
  <si>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</si>
  <si>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</si>
  <si>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</si>
  <si>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</si>
  <si>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SAŽETAK RAČUNA PRIHODA I RASHODA</t>
  </si>
  <si>
    <t>SAŽETAK  RAČUNA PRIHODA I RASHODA I RAČUNA FINANCIRANJA</t>
  </si>
  <si>
    <t>SAŽETAK RAČUNA FINANCIRANJA</t>
  </si>
  <si>
    <t>BROJČANA OZNAKA I NAZIV</t>
  </si>
  <si>
    <t>8 PRIMICI OD FINANANCIJSKE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</si>
  <si>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</si>
  <si>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</si>
  <si>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</si>
  <si>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</si>
  <si>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</si>
  <si>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</si>
  <si>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</si>
  <si>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IZVJEŠTAJ O PRIHODIMA I RASHODIMA PREMA IZVORIMA FINANCIRANJA</t>
  </si>
  <si>
    <t>II. POSEBNI DIO</t>
  </si>
  <si>
    <t>IZVJEŠTAJ PO PROGRAMSKOJ KLASIFIKACIJI</t>
  </si>
  <si>
    <t>Ostale tekuće donacije u naravi</t>
  </si>
  <si>
    <t>42212</t>
  </si>
  <si>
    <t>Oprema za protupožarnu zaštitu</t>
  </si>
  <si>
    <t>18055043</t>
  </si>
  <si>
    <t>PREHRANA ZA UČENIKE U OSNOVNIM ŠKOLAMA</t>
  </si>
  <si>
    <t>2</t>
  </si>
  <si>
    <t>UČENIČKA NATJECANJA OSNOVNIH ŠKOLA</t>
  </si>
  <si>
    <t>32411</t>
  </si>
  <si>
    <t>IZVRŠENJE FINANCIJSKOG PLANA OSNOVNE ŠKOLE IVANA GUNDULIĆA DUBROVNIK
ZA 2023. GODINU</t>
  </si>
  <si>
    <t xml:space="preserve">Ostali rashodi   </t>
  </si>
  <si>
    <t>Tekuće donacije u naravi</t>
  </si>
  <si>
    <t>IZVOR 11:</t>
  </si>
  <si>
    <t>IZVOR 44:</t>
  </si>
  <si>
    <t>IZVOR 42:</t>
  </si>
  <si>
    <t>IZVOR 31:</t>
  </si>
  <si>
    <t>IZVOR 55:</t>
  </si>
  <si>
    <t>IZVOR 25:</t>
  </si>
  <si>
    <t>IZVOR 29:</t>
  </si>
  <si>
    <t>IZVOR 49:</t>
  </si>
  <si>
    <t>IZVOR 22:</t>
  </si>
  <si>
    <t>Potpore za decentralizirane izdatke</t>
  </si>
  <si>
    <t>Pomoći iz državnog proračuna za plaće te ostale rashode za zaposlene</t>
  </si>
  <si>
    <t xml:space="preserve">Nagrade </t>
  </si>
  <si>
    <t>32999 Ostali nespomenuti rashodi poslovanja</t>
  </si>
  <si>
    <t xml:space="preserve">Tekuće donacije </t>
  </si>
  <si>
    <t xml:space="preserve">rashodi </t>
  </si>
  <si>
    <t>prihodi</t>
  </si>
  <si>
    <t>Tekuće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</si>
</sst>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37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MS Sans Serif"/>
      <family val="2"/>
      <charset val="238"/>
    </font>
    <font>
      <sz val="10"/>
      <name val="Geneva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3" fillId="0" borderId="0"/>
    <xf numFmtId="0" fontId="24" fillId="0" borderId="0"/>
    <xf numFmtId="0" fontId="10" fillId="0" borderId="0"/>
    <xf numFmtId="0" fontId="10" fillId="0" borderId="0"/>
    <xf numFmtId="0" fontId="10" fillId="0" borderId="0"/>
  </cellStyleXfs>
  <cellXfs count="257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2" fillId="0" borderId="0" xfId="1" applyAlignment="1">
      <alignment horizontal="center" vertical="center"/>
    </xf>
    <xf numFmtId="0" fontId="2" fillId="0" borderId="0" xfId="1"/>
    <xf numFmtId="4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0" xfId="2"/>
    <xf numFmtId="4" fontId="1" fillId="0" borderId="0" xfId="2" applyNumberFormat="1"/>
    <xf numFmtId="49" fontId="0" fillId="0" borderId="2" xfId="0" applyNumberFormat="1" applyFill="1" applyBorder="1"/>
    <xf numFmtId="0" fontId="15" fillId="0" borderId="0" xfId="5" applyFont="1" applyBorder="1"/>
    <xf numFmtId="3" fontId="17" fillId="0" borderId="0" xfId="6" applyNumberFormat="1" applyFont="1" applyFill="1" applyBorder="1" applyAlignment="1" applyProtection="1"/>
    <xf numFmtId="3" fontId="15" fillId="0" borderId="0" xfId="5" applyNumberFormat="1" applyFont="1" applyBorder="1"/>
    <xf numFmtId="0" fontId="20" fillId="0" borderId="0" xfId="6" quotePrefix="1" applyNumberFormat="1" applyFont="1" applyFill="1" applyBorder="1" applyAlignment="1" applyProtection="1">
      <alignment horizontal="left" wrapText="1"/>
    </xf>
    <xf numFmtId="0" fontId="19" fillId="0" borderId="0" xfId="6" quotePrefix="1" applyFont="1" applyBorder="1" applyAlignment="1">
      <alignment horizontal="left" wrapText="1"/>
    </xf>
    <xf numFmtId="3" fontId="19" fillId="0" borderId="0" xfId="6" applyNumberFormat="1" applyFont="1" applyFill="1" applyBorder="1" applyAlignment="1" applyProtection="1">
      <alignment horizontal="right" wrapText="1"/>
    </xf>
    <xf numFmtId="4" fontId="19" fillId="0" borderId="0" xfId="6" applyNumberFormat="1" applyFont="1" applyFill="1" applyBorder="1" applyAlignment="1" applyProtection="1">
      <alignment horizontal="center" wrapText="1"/>
    </xf>
    <xf numFmtId="4" fontId="17" fillId="0" borderId="0" xfId="6" applyNumberFormat="1" applyFont="1" applyFill="1" applyBorder="1" applyAlignment="1" applyProtection="1">
      <alignment horizontal="center"/>
    </xf>
    <xf numFmtId="0" fontId="15" fillId="0" borderId="0" xfId="5" applyFont="1" applyBorder="1" applyAlignment="1">
      <alignment horizontal="center"/>
    </xf>
    <xf numFmtId="0" fontId="20" fillId="0" borderId="5" xfId="6" quotePrefix="1" applyFont="1" applyBorder="1" applyAlignment="1">
      <alignment horizontal="center" vertical="center" wrapText="1"/>
    </xf>
    <xf numFmtId="4" fontId="21" fillId="0" borderId="4" xfId="7" applyNumberFormat="1" applyFont="1" applyBorder="1" applyAlignment="1">
      <alignment horizontal="center" vertical="center" wrapText="1"/>
    </xf>
    <xf numFmtId="0" fontId="22" fillId="0" borderId="0" xfId="5" applyFont="1" applyBorder="1"/>
    <xf numFmtId="0" fontId="23" fillId="0" borderId="0" xfId="5" applyFont="1" applyBorder="1"/>
    <xf numFmtId="0" fontId="17" fillId="0" borderId="5" xfId="6" quotePrefix="1" applyFont="1" applyBorder="1" applyAlignment="1">
      <alignment horizontal="center" vertical="center" wrapText="1"/>
    </xf>
    <xf numFmtId="3" fontId="22" fillId="0" borderId="4" xfId="7" applyNumberFormat="1" applyFont="1" applyBorder="1" applyAlignment="1">
      <alignment horizontal="center" vertical="center" wrapText="1"/>
    </xf>
    <xf numFmtId="0" fontId="20" fillId="0" borderId="5" xfId="6" quotePrefix="1" applyFont="1" applyBorder="1" applyAlignment="1">
      <alignment horizontal="left" wrapText="1"/>
    </xf>
    <xf numFmtId="3" fontId="20" fillId="0" borderId="4" xfId="6" applyNumberFormat="1" applyFont="1" applyFill="1" applyBorder="1" applyAlignment="1" applyProtection="1">
      <alignment horizontal="right"/>
    </xf>
    <xf numFmtId="3" fontId="22" fillId="0" borderId="0" xfId="5" applyNumberFormat="1" applyFont="1" applyBorder="1"/>
    <xf numFmtId="4" fontId="22" fillId="0" borderId="0" xfId="5" applyNumberFormat="1" applyFont="1" applyFill="1" applyBorder="1" applyAlignment="1">
      <alignment vertical="center"/>
    </xf>
    <xf numFmtId="3" fontId="20" fillId="0" borderId="4" xfId="6" applyNumberFormat="1" applyFont="1" applyFill="1" applyBorder="1" applyAlignment="1" applyProtection="1">
      <alignment horizontal="right" vertical="center" wrapText="1"/>
    </xf>
    <xf numFmtId="3" fontId="20" fillId="0" borderId="4" xfId="6" applyNumberFormat="1" applyFont="1" applyFill="1" applyBorder="1" applyAlignment="1" applyProtection="1">
      <alignment horizontal="right" wrapText="1"/>
    </xf>
    <xf numFmtId="0" fontId="22" fillId="0" borderId="0" xfId="8" applyFont="1" applyFill="1" applyBorder="1"/>
    <xf numFmtId="0" fontId="21" fillId="0" borderId="5" xfId="8" applyFont="1" applyFill="1" applyBorder="1" applyAlignment="1">
      <alignment horizontal="center" vertical="center" wrapText="1"/>
    </xf>
    <xf numFmtId="0" fontId="21" fillId="0" borderId="6" xfId="8" applyFont="1" applyFill="1" applyBorder="1" applyAlignment="1">
      <alignment horizontal="center" vertical="center" wrapText="1"/>
    </xf>
    <xf numFmtId="4" fontId="21" fillId="0" borderId="6" xfId="7" applyNumberFormat="1" applyFont="1" applyBorder="1" applyAlignment="1">
      <alignment horizontal="center" vertical="center" wrapText="1"/>
    </xf>
    <xf numFmtId="0" fontId="21" fillId="0" borderId="0" xfId="8" applyFont="1" applyFill="1" applyBorder="1"/>
    <xf numFmtId="0" fontId="22" fillId="0" borderId="0" xfId="8" applyFont="1" applyFill="1" applyBorder="1" applyAlignment="1">
      <alignment horizontal="center"/>
    </xf>
    <xf numFmtId="3" fontId="22" fillId="0" borderId="0" xfId="8" applyNumberFormat="1" applyFont="1" applyFill="1" applyBorder="1" applyAlignment="1">
      <alignment horizontal="right"/>
    </xf>
    <xf numFmtId="4" fontId="22" fillId="0" borderId="0" xfId="8" applyNumberFormat="1" applyFont="1" applyFill="1" applyBorder="1" applyAlignment="1">
      <alignment horizontal="right"/>
    </xf>
    <xf numFmtId="3" fontId="22" fillId="0" borderId="0" xfId="8" applyNumberFormat="1" applyFont="1" applyFill="1" applyBorder="1"/>
    <xf numFmtId="0" fontId="21" fillId="0" borderId="4" xfId="8" applyFont="1" applyFill="1" applyBorder="1" applyAlignment="1">
      <alignment horizontal="left"/>
    </xf>
    <xf numFmtId="0" fontId="20" fillId="0" borderId="4" xfId="9" applyFont="1" applyFill="1" applyBorder="1" applyAlignment="1">
      <alignment horizontal="left" wrapText="1"/>
    </xf>
    <xf numFmtId="3" fontId="21" fillId="0" borderId="4" xfId="8" applyNumberFormat="1" applyFont="1" applyFill="1" applyBorder="1" applyAlignment="1">
      <alignment horizontal="right"/>
    </xf>
    <xf numFmtId="3" fontId="20" fillId="0" borderId="4" xfId="9" applyNumberFormat="1" applyFont="1" applyFill="1" applyBorder="1" applyAlignment="1">
      <alignment horizontal="right" wrapText="1"/>
    </xf>
    <xf numFmtId="0" fontId="17" fillId="0" borderId="4" xfId="9" applyFont="1" applyFill="1" applyBorder="1" applyAlignment="1">
      <alignment horizontal="left" wrapText="1"/>
    </xf>
    <xf numFmtId="3" fontId="17" fillId="0" borderId="4" xfId="9" applyNumberFormat="1" applyFont="1" applyFill="1" applyBorder="1" applyAlignment="1">
      <alignment horizontal="right" wrapText="1"/>
    </xf>
    <xf numFmtId="0" fontId="22" fillId="0" borderId="4" xfId="8" applyFont="1" applyFill="1" applyBorder="1" applyAlignment="1">
      <alignment horizontal="left"/>
    </xf>
    <xf numFmtId="3" fontId="22" fillId="0" borderId="4" xfId="8" applyNumberFormat="1" applyFont="1" applyFill="1" applyBorder="1" applyAlignment="1">
      <alignment horizontal="right"/>
    </xf>
    <xf numFmtId="0" fontId="20" fillId="0" borderId="4" xfId="10" applyFont="1" applyFill="1" applyBorder="1" applyAlignment="1">
      <alignment horizontal="left" wrapText="1"/>
    </xf>
    <xf numFmtId="0" fontId="17" fillId="0" borderId="4" xfId="10" applyFont="1" applyFill="1" applyBorder="1" applyAlignment="1">
      <alignment horizontal="left" wrapText="1"/>
    </xf>
    <xf numFmtId="0" fontId="20" fillId="0" borderId="4" xfId="11" applyFont="1" applyFill="1" applyBorder="1" applyAlignment="1">
      <alignment horizontal="left" wrapText="1"/>
    </xf>
    <xf numFmtId="0" fontId="17" fillId="0" borderId="4" xfId="11" applyFont="1" applyFill="1" applyBorder="1" applyAlignment="1">
      <alignment horizontal="left" wrapText="1"/>
    </xf>
    <xf numFmtId="9" fontId="21" fillId="0" borderId="4" xfId="3" applyFont="1" applyFill="1" applyBorder="1" applyAlignment="1">
      <alignment horizontal="center"/>
    </xf>
    <xf numFmtId="0" fontId="26" fillId="0" borderId="5" xfId="8" applyFont="1" applyFill="1" applyBorder="1" applyAlignment="1">
      <alignment horizontal="center" vertical="center" wrapText="1"/>
    </xf>
    <xf numFmtId="0" fontId="26" fillId="0" borderId="7" xfId="8" applyFont="1" applyFill="1" applyBorder="1" applyAlignment="1">
      <alignment horizontal="center" vertical="center" wrapText="1"/>
    </xf>
    <xf numFmtId="0" fontId="27" fillId="0" borderId="5" xfId="6" quotePrefix="1" applyFont="1" applyBorder="1" applyAlignment="1">
      <alignment horizontal="center" vertical="center" wrapText="1"/>
    </xf>
    <xf numFmtId="3" fontId="28" fillId="0" borderId="4" xfId="7" applyNumberFormat="1" applyFont="1" applyBorder="1" applyAlignment="1">
      <alignment horizontal="center" vertical="center" wrapText="1"/>
    </xf>
    <xf numFmtId="4" fontId="28" fillId="0" borderId="4" xfId="7" applyNumberFormat="1" applyFont="1" applyBorder="1" applyAlignment="1">
      <alignment horizontal="center" vertical="center" wrapText="1"/>
    </xf>
    <xf numFmtId="0" fontId="25" fillId="2" borderId="4" xfId="8" applyFont="1" applyFill="1" applyBorder="1" applyAlignment="1">
      <alignment horizontal="left"/>
    </xf>
    <xf numFmtId="0" fontId="19" fillId="2" borderId="4" xfId="10" applyFont="1" applyFill="1" applyBorder="1" applyAlignment="1">
      <alignment horizontal="left" wrapText="1"/>
    </xf>
    <xf numFmtId="3" fontId="25" fillId="2" borderId="4" xfId="8" applyNumberFormat="1" applyFont="1" applyFill="1" applyBorder="1" applyAlignment="1">
      <alignment horizontal="right"/>
    </xf>
    <xf numFmtId="0" fontId="25" fillId="0" borderId="0" xfId="8" applyFont="1" applyFill="1" applyBorder="1"/>
    <xf numFmtId="0" fontId="19" fillId="2" borderId="4" xfId="9" applyFont="1" applyFill="1" applyBorder="1" applyAlignment="1">
      <alignment horizontal="left" wrapText="1"/>
    </xf>
    <xf numFmtId="9" fontId="25" fillId="2" borderId="4" xfId="3" applyFont="1" applyFill="1" applyBorder="1" applyAlignment="1">
      <alignment horizontal="center"/>
    </xf>
    <xf numFmtId="9" fontId="22" fillId="0" borderId="4" xfId="3" applyFont="1" applyFill="1" applyBorder="1" applyAlignment="1">
      <alignment horizontal="center"/>
    </xf>
    <xf numFmtId="9" fontId="20" fillId="0" borderId="4" xfId="3" applyFont="1" applyFill="1" applyBorder="1" applyAlignment="1" applyProtection="1">
      <alignment horizontal="center" vertical="center"/>
    </xf>
    <xf numFmtId="0" fontId="22" fillId="0" borderId="0" xfId="5" applyFont="1"/>
    <xf numFmtId="0" fontId="21" fillId="0" borderId="5" xfId="5" applyFont="1" applyFill="1" applyBorder="1" applyAlignment="1">
      <alignment horizontal="center" vertical="center" wrapText="1"/>
    </xf>
    <xf numFmtId="0" fontId="21" fillId="0" borderId="6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center" vertical="center" wrapText="1"/>
    </xf>
    <xf numFmtId="0" fontId="21" fillId="0" borderId="4" xfId="5" applyFont="1" applyFill="1" applyBorder="1" applyAlignment="1">
      <alignment horizontal="left" vertical="center"/>
    </xf>
    <xf numFmtId="0" fontId="20" fillId="0" borderId="4" xfId="9" applyFont="1" applyFill="1" applyBorder="1" applyAlignment="1">
      <alignment horizontal="left" vertical="center" wrapText="1"/>
    </xf>
    <xf numFmtId="3" fontId="20" fillId="0" borderId="4" xfId="9" applyNumberFormat="1" applyFont="1" applyFill="1" applyBorder="1" applyAlignment="1">
      <alignment horizontal="right" vertical="center" wrapText="1"/>
    </xf>
    <xf numFmtId="3" fontId="22" fillId="0" borderId="0" xfId="5" applyNumberFormat="1" applyFont="1"/>
    <xf numFmtId="4" fontId="22" fillId="0" borderId="0" xfId="5" applyNumberFormat="1" applyFont="1"/>
    <xf numFmtId="0" fontId="21" fillId="0" borderId="4" xfId="5" applyFont="1" applyFill="1" applyBorder="1" applyAlignment="1">
      <alignment horizontal="left"/>
    </xf>
    <xf numFmtId="0" fontId="22" fillId="0" borderId="0" xfId="5" applyFont="1" applyAlignment="1"/>
    <xf numFmtId="0" fontId="22" fillId="0" borderId="4" xfId="5" applyFont="1" applyFill="1" applyBorder="1" applyAlignment="1">
      <alignment horizontal="left"/>
    </xf>
    <xf numFmtId="3" fontId="21" fillId="0" borderId="4" xfId="5" applyNumberFormat="1" applyFont="1" applyFill="1" applyBorder="1" applyAlignment="1">
      <alignment horizontal="right"/>
    </xf>
    <xf numFmtId="3" fontId="22" fillId="0" borderId="4" xfId="5" applyNumberFormat="1" applyFont="1" applyFill="1" applyBorder="1" applyAlignment="1">
      <alignment horizontal="right"/>
    </xf>
    <xf numFmtId="3" fontId="21" fillId="0" borderId="4" xfId="5" applyNumberFormat="1" applyFont="1" applyBorder="1" applyAlignment="1"/>
    <xf numFmtId="0" fontId="21" fillId="0" borderId="0" xfId="5" applyFont="1" applyAlignment="1"/>
    <xf numFmtId="9" fontId="21" fillId="0" borderId="4" xfId="3" applyFont="1" applyFill="1" applyBorder="1" applyAlignment="1">
      <alignment horizontal="center" vertical="center"/>
    </xf>
    <xf numFmtId="0" fontId="22" fillId="0" borderId="0" xfId="5" applyFont="1" applyAlignment="1">
      <alignment vertical="center"/>
    </xf>
    <xf numFmtId="4" fontId="19" fillId="4" borderId="4" xfId="0" applyNumberFormat="1" applyFont="1" applyFill="1" applyBorder="1" applyAlignment="1">
      <alignment horizontal="right"/>
    </xf>
    <xf numFmtId="9" fontId="0" fillId="0" borderId="2" xfId="3" applyFont="1" applyFill="1" applyBorder="1" applyAlignment="1">
      <alignment horizontal="right"/>
    </xf>
    <xf numFmtId="9" fontId="4" fillId="0" borderId="2" xfId="3" applyFont="1" applyFill="1" applyBorder="1" applyAlignment="1">
      <alignment horizontal="right"/>
    </xf>
    <xf numFmtId="9" fontId="0" fillId="0" borderId="2" xfId="3" applyFont="1" applyBorder="1" applyAlignment="1">
      <alignment horizontal="right"/>
    </xf>
    <xf numFmtId="3" fontId="22" fillId="0" borderId="0" xfId="5" applyNumberFormat="1" applyFont="1" applyAlignment="1"/>
    <xf numFmtId="49" fontId="21" fillId="0" borderId="5" xfId="5" applyNumberFormat="1" applyFont="1" applyFill="1" applyBorder="1" applyAlignment="1">
      <alignment horizontal="center" vertical="center" wrapText="1"/>
    </xf>
    <xf numFmtId="49" fontId="21" fillId="0" borderId="6" xfId="5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/>
    </xf>
    <xf numFmtId="49" fontId="19" fillId="4" borderId="4" xfId="0" applyNumberFormat="1" applyFont="1" applyFill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2" fillId="0" borderId="0" xfId="5" applyNumberFormat="1" applyFont="1" applyFill="1"/>
    <xf numFmtId="49" fontId="22" fillId="0" borderId="0" xfId="5" applyNumberFormat="1" applyFont="1"/>
    <xf numFmtId="49" fontId="21" fillId="0" borderId="6" xfId="7" applyNumberFormat="1" applyFont="1" applyBorder="1" applyAlignment="1">
      <alignment horizontal="center" vertical="center" wrapText="1"/>
    </xf>
    <xf numFmtId="49" fontId="18" fillId="0" borderId="4" xfId="7" applyNumberFormat="1" applyFont="1" applyBorder="1" applyAlignment="1">
      <alignment horizontal="center" vertical="center" wrapText="1"/>
    </xf>
    <xf numFmtId="4" fontId="22" fillId="0" borderId="0" xfId="8" applyNumberFormat="1" applyFont="1" applyFill="1" applyBorder="1"/>
    <xf numFmtId="4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4" fontId="0" fillId="0" borderId="8" xfId="0" applyNumberFormat="1" applyBorder="1"/>
    <xf numFmtId="9" fontId="0" fillId="0" borderId="8" xfId="3" applyFont="1" applyBorder="1"/>
    <xf numFmtId="3" fontId="25" fillId="0" borderId="0" xfId="8" applyNumberFormat="1" applyFont="1" applyFill="1" applyBorder="1"/>
    <xf numFmtId="0" fontId="22" fillId="0" borderId="0" xfId="5" applyFont="1" applyAlignment="1">
      <alignment horizontal="center"/>
    </xf>
    <xf numFmtId="3" fontId="25" fillId="0" borderId="0" xfId="8" applyNumberFormat="1" applyFont="1" applyFill="1" applyBorder="1" applyAlignment="1">
      <alignment horizontal="center"/>
    </xf>
    <xf numFmtId="3" fontId="21" fillId="0" borderId="0" xfId="8" applyNumberFormat="1" applyFont="1" applyFill="1" applyBorder="1"/>
    <xf numFmtId="4" fontId="4" fillId="0" borderId="2" xfId="0" applyNumberFormat="1" applyFont="1" applyBorder="1" applyAlignment="1">
      <alignment horizontal="right"/>
    </xf>
    <xf numFmtId="0" fontId="25" fillId="0" borderId="0" xfId="8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/>
    </xf>
    <xf numFmtId="0" fontId="20" fillId="7" borderId="5" xfId="6" quotePrefix="1" applyFont="1" applyFill="1" applyBorder="1" applyAlignment="1">
      <alignment horizontal="left" wrapText="1"/>
    </xf>
    <xf numFmtId="3" fontId="20" fillId="7" borderId="4" xfId="6" applyNumberFormat="1" applyFont="1" applyFill="1" applyBorder="1" applyAlignment="1" applyProtection="1">
      <alignment horizontal="right" vertical="center" wrapText="1"/>
    </xf>
    <xf numFmtId="9" fontId="20" fillId="7" borderId="4" xfId="3" applyFont="1" applyFill="1" applyBorder="1" applyAlignment="1" applyProtection="1">
      <alignment horizontal="center" vertical="center"/>
    </xf>
    <xf numFmtId="3" fontId="20" fillId="7" borderId="4" xfId="6" applyNumberFormat="1" applyFont="1" applyFill="1" applyBorder="1" applyAlignment="1" applyProtection="1">
      <alignment horizontal="right" wrapText="1"/>
    </xf>
    <xf numFmtId="0" fontId="31" fillId="0" borderId="0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34" fillId="0" borderId="0" xfId="0" applyFont="1" applyAlignment="1">
      <alignment wrapText="1"/>
    </xf>
    <xf numFmtId="0" fontId="32" fillId="8" borderId="1" xfId="0" applyNumberFormat="1" applyFont="1" applyFill="1" applyBorder="1" applyAlignment="1" applyProtection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20" fillId="0" borderId="5" xfId="6" quotePrefix="1" applyFont="1" applyFill="1" applyBorder="1" applyAlignment="1">
      <alignment horizontal="left" wrapText="1"/>
    </xf>
    <xf numFmtId="0" fontId="36" fillId="8" borderId="0" xfId="0" applyFont="1" applyFill="1" applyAlignment="1">
      <alignment horizontal="center"/>
    </xf>
    <xf numFmtId="0" fontId="31" fillId="8" borderId="0" xfId="0" applyNumberFormat="1" applyFont="1" applyFill="1" applyBorder="1" applyAlignment="1" applyProtection="1">
      <alignment vertical="center" wrapText="1"/>
    </xf>
    <xf numFmtId="0" fontId="32" fillId="8" borderId="0" xfId="0" applyNumberFormat="1" applyFont="1" applyFill="1" applyBorder="1" applyAlignment="1" applyProtection="1">
      <alignment vertical="center" wrapText="1"/>
    </xf>
    <xf numFmtId="0" fontId="29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right" vertical="center"/>
    </xf>
    <xf numFmtId="0" fontId="22" fillId="0" borderId="10" xfId="5" applyFont="1" applyBorder="1"/>
    <xf numFmtId="0" fontId="0" fillId="0" borderId="0" xfId="0" applyFill="1"/>
    <xf numFmtId="4" fontId="36" fillId="8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left"/>
    </xf>
    <xf numFmtId="4" fontId="0" fillId="0" borderId="3" xfId="0" applyNumberFormat="1" applyFill="1" applyBorder="1"/>
    <xf numFmtId="4" fontId="0" fillId="0" borderId="3" xfId="0" applyNumberFormat="1" applyBorder="1"/>
    <xf numFmtId="9" fontId="0" fillId="0" borderId="3" xfId="3" applyFont="1" applyBorder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/>
    <xf numFmtId="4" fontId="3" fillId="0" borderId="0" xfId="0" applyNumberFormat="1" applyFont="1" applyFill="1"/>
    <xf numFmtId="4" fontId="3" fillId="0" borderId="0" xfId="0" applyNumberFormat="1" applyFont="1"/>
    <xf numFmtId="49" fontId="0" fillId="0" borderId="11" xfId="0" applyNumberFormat="1" applyFill="1" applyBorder="1"/>
    <xf numFmtId="0" fontId="0" fillId="0" borderId="9" xfId="0" applyFill="1" applyBorder="1"/>
    <xf numFmtId="0" fontId="0" fillId="0" borderId="13" xfId="0" applyFill="1" applyBorder="1"/>
    <xf numFmtId="0" fontId="0" fillId="0" borderId="3" xfId="0" applyFill="1" applyBorder="1"/>
    <xf numFmtId="4" fontId="0" fillId="0" borderId="14" xfId="0" applyNumberFormat="1" applyFill="1" applyBorder="1"/>
    <xf numFmtId="4" fontId="0" fillId="0" borderId="13" xfId="0" applyNumberFormat="1" applyBorder="1"/>
    <xf numFmtId="9" fontId="0" fillId="0" borderId="13" xfId="3" applyFont="1" applyBorder="1"/>
    <xf numFmtId="49" fontId="3" fillId="5" borderId="4" xfId="0" applyNumberFormat="1" applyFont="1" applyFill="1" applyBorder="1" applyAlignment="1">
      <alignment horizontal="center"/>
    </xf>
    <xf numFmtId="49" fontId="3" fillId="5" borderId="4" xfId="0" applyNumberFormat="1" applyFont="1" applyFill="1" applyBorder="1"/>
    <xf numFmtId="4" fontId="3" fillId="5" borderId="4" xfId="0" applyNumberFormat="1" applyFont="1" applyFill="1" applyBorder="1" applyAlignment="1">
      <alignment horizontal="right"/>
    </xf>
    <xf numFmtId="9" fontId="3" fillId="5" borderId="4" xfId="3" applyFont="1" applyFill="1" applyBorder="1" applyAlignment="1">
      <alignment horizontal="right"/>
    </xf>
    <xf numFmtId="49" fontId="3" fillId="5" borderId="15" xfId="0" applyNumberFormat="1" applyFont="1" applyFill="1" applyBorder="1" applyAlignment="1">
      <alignment horizontal="center"/>
    </xf>
    <xf numFmtId="49" fontId="3" fillId="5" borderId="15" xfId="0" applyNumberFormat="1" applyFont="1" applyFill="1" applyBorder="1"/>
    <xf numFmtId="4" fontId="3" fillId="5" borderId="15" xfId="0" applyNumberFormat="1" applyFont="1" applyFill="1" applyBorder="1" applyAlignment="1">
      <alignment horizontal="right"/>
    </xf>
    <xf numFmtId="9" fontId="3" fillId="5" borderId="15" xfId="3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4" fontId="0" fillId="0" borderId="14" xfId="0" applyNumberFormat="1" applyBorder="1"/>
    <xf numFmtId="9" fontId="0" fillId="0" borderId="14" xfId="3" applyFont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4" fontId="0" fillId="0" borderId="3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9" fontId="0" fillId="0" borderId="3" xfId="3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/>
    <xf numFmtId="4" fontId="3" fillId="3" borderId="4" xfId="0" applyNumberFormat="1" applyFont="1" applyFill="1" applyBorder="1" applyAlignment="1">
      <alignment horizontal="right"/>
    </xf>
    <xf numFmtId="9" fontId="3" fillId="3" borderId="4" xfId="3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/>
    <xf numFmtId="4" fontId="3" fillId="6" borderId="4" xfId="0" applyNumberFormat="1" applyFont="1" applyFill="1" applyBorder="1" applyAlignment="1">
      <alignment horizontal="right"/>
    </xf>
    <xf numFmtId="9" fontId="3" fillId="6" borderId="4" xfId="3" applyFont="1" applyFill="1" applyBorder="1" applyAlignment="1">
      <alignment horizontal="right"/>
    </xf>
    <xf numFmtId="0" fontId="0" fillId="0" borderId="17" xfId="0" applyFill="1" applyBorder="1"/>
    <xf numFmtId="4" fontId="0" fillId="0" borderId="14" xfId="0" applyNumberFormat="1" applyBorder="1" applyAlignment="1">
      <alignment horizontal="right"/>
    </xf>
    <xf numFmtId="9" fontId="0" fillId="0" borderId="14" xfId="3" applyFont="1" applyBorder="1" applyAlignment="1">
      <alignment horizontal="right"/>
    </xf>
    <xf numFmtId="4" fontId="0" fillId="0" borderId="13" xfId="0" applyNumberFormat="1" applyBorder="1" applyAlignment="1">
      <alignment horizontal="center"/>
    </xf>
    <xf numFmtId="4" fontId="0" fillId="0" borderId="13" xfId="0" applyNumberFormat="1" applyFill="1" applyBorder="1"/>
    <xf numFmtId="4" fontId="0" fillId="0" borderId="3" xfId="0" applyNumberForma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7" xfId="0" applyNumberFormat="1" applyFont="1" applyFill="1" applyBorder="1"/>
    <xf numFmtId="4" fontId="4" fillId="0" borderId="14" xfId="0" applyNumberFormat="1" applyFont="1" applyFill="1" applyBorder="1" applyAlignment="1">
      <alignment horizontal="right"/>
    </xf>
    <xf numFmtId="9" fontId="4" fillId="0" borderId="14" xfId="3" applyFont="1" applyFill="1" applyBorder="1" applyAlignment="1">
      <alignment horizontal="right"/>
    </xf>
    <xf numFmtId="4" fontId="0" fillId="0" borderId="10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9" fontId="0" fillId="0" borderId="13" xfId="3" applyFont="1" applyBorder="1" applyAlignment="1">
      <alignment horizontal="right"/>
    </xf>
    <xf numFmtId="0" fontId="0" fillId="0" borderId="16" xfId="0" applyFill="1" applyBorder="1" applyAlignment="1">
      <alignment horizontal="center"/>
    </xf>
    <xf numFmtId="2" fontId="0" fillId="0" borderId="13" xfId="0" applyNumberFormat="1" applyFill="1" applyBorder="1"/>
    <xf numFmtId="4" fontId="0" fillId="0" borderId="14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9" fontId="0" fillId="0" borderId="14" xfId="3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9" fontId="4" fillId="0" borderId="3" xfId="3" applyFont="1" applyFill="1" applyBorder="1" applyAlignment="1">
      <alignment horizontal="right"/>
    </xf>
    <xf numFmtId="4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right"/>
    </xf>
    <xf numFmtId="4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4" fontId="0" fillId="0" borderId="13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4" fontId="0" fillId="0" borderId="3" xfId="0" applyNumberFormat="1" applyBorder="1" applyAlignment="1">
      <alignment horizontal="right"/>
    </xf>
    <xf numFmtId="9" fontId="0" fillId="0" borderId="3" xfId="3" applyFont="1" applyBorder="1" applyAlignment="1">
      <alignment horizontal="right"/>
    </xf>
    <xf numFmtId="4" fontId="3" fillId="6" borderId="7" xfId="0" applyNumberFormat="1" applyFont="1" applyFill="1" applyBorder="1"/>
    <xf numFmtId="3" fontId="3" fillId="6" borderId="4" xfId="0" applyNumberFormat="1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21" fillId="0" borderId="18" xfId="5" applyNumberFormat="1" applyFont="1" applyFill="1" applyBorder="1" applyAlignment="1">
      <alignment horizontal="center" vertical="center" wrapText="1"/>
    </xf>
    <xf numFmtId="49" fontId="21" fillId="0" borderId="19" xfId="5" applyNumberFormat="1" applyFont="1" applyFill="1" applyBorder="1" applyAlignment="1">
      <alignment horizontal="center" vertical="center" wrapText="1"/>
    </xf>
    <xf numFmtId="49" fontId="27" fillId="0" borderId="18" xfId="6" quotePrefix="1" applyNumberFormat="1" applyFont="1" applyBorder="1" applyAlignment="1">
      <alignment horizontal="center" vertical="center" wrapText="1"/>
    </xf>
    <xf numFmtId="49" fontId="28" fillId="0" borderId="15" xfId="7" applyNumberFormat="1" applyFont="1" applyBorder="1" applyAlignment="1">
      <alignment horizontal="center" vertical="center" wrapText="1"/>
    </xf>
    <xf numFmtId="9" fontId="25" fillId="4" borderId="4" xfId="3" applyFont="1" applyFill="1" applyBorder="1" applyAlignment="1">
      <alignment horizontal="right"/>
    </xf>
    <xf numFmtId="4" fontId="25" fillId="0" borderId="0" xfId="8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49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/>
    </xf>
    <xf numFmtId="9" fontId="3" fillId="2" borderId="4" xfId="3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3" fontId="0" fillId="0" borderId="13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3" fillId="2" borderId="4" xfId="0" applyNumberFormat="1" applyFont="1" applyFill="1" applyBorder="1"/>
    <xf numFmtId="4" fontId="3" fillId="3" borderId="15" xfId="0" applyNumberFormat="1" applyFont="1" applyFill="1" applyBorder="1" applyAlignment="1">
      <alignment horizontal="right"/>
    </xf>
    <xf numFmtId="9" fontId="3" fillId="3" borderId="15" xfId="3" applyFont="1" applyFill="1" applyBorder="1" applyAlignment="1">
      <alignment horizontal="right"/>
    </xf>
    <xf numFmtId="0" fontId="0" fillId="0" borderId="12" xfId="0" applyFill="1" applyBorder="1"/>
    <xf numFmtId="0" fontId="22" fillId="0" borderId="0" xfId="5" applyFont="1" applyAlignment="1">
      <alignment horizontal="right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32" fillId="8" borderId="0" xfId="0" applyNumberFormat="1" applyFont="1" applyFill="1" applyBorder="1" applyAlignment="1" applyProtection="1">
      <alignment horizontal="center" vertical="center" wrapText="1"/>
    </xf>
    <xf numFmtId="0" fontId="31" fillId="8" borderId="0" xfId="0" applyNumberFormat="1" applyFont="1" applyFill="1" applyBorder="1" applyAlignment="1" applyProtection="1">
      <alignment horizontal="center" vertical="center" wrapText="1"/>
    </xf>
    <xf numFmtId="0" fontId="16" fillId="0" borderId="0" xfId="6" quotePrefix="1" applyNumberFormat="1" applyFont="1" applyFill="1" applyBorder="1" applyAlignment="1" applyProtection="1">
      <alignment horizontal="center" vertical="center"/>
    </xf>
    <xf numFmtId="0" fontId="30" fillId="8" borderId="1" xfId="0" applyNumberFormat="1" applyFont="1" applyFill="1" applyBorder="1" applyAlignment="1" applyProtection="1">
      <alignment horizontal="left" vertical="center" wrapText="1"/>
    </xf>
    <xf numFmtId="0" fontId="14" fillId="0" borderId="0" xfId="8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49" fontId="14" fillId="0" borderId="0" xfId="5" applyNumberFormat="1" applyFont="1" applyFill="1" applyBorder="1" applyAlignment="1">
      <alignment horizontal="center" vertical="center"/>
    </xf>
    <xf numFmtId="0" fontId="36" fillId="8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4" fontId="4" fillId="0" borderId="4" xfId="0" applyNumberFormat="1" applyFont="1" applyFill="1" applyBorder="1" applyAlignment="1">
      <alignment horizontal="right"/>
    </xf>
    <xf numFmtId="9" fontId="4" fillId="0" borderId="4" xfId="3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9" fontId="0" fillId="0" borderId="8" xfId="3" applyFont="1" applyBorder="1" applyAlignment="1">
      <alignment horizontal="right"/>
    </xf>
  </cellXfs>
  <cellStyles count="12">
    <cellStyle name="Normal" xfId="0" builtinId="0"/>
    <cellStyle name="Normal 2" xfId="1" xr:uid="{882795E6-EED8-41F8-879D-0A3A71A33BB7}"/>
    <cellStyle name="Normal 2 2" xfId="4" xr:uid="{078078C7-7B5A-4A22-B9AF-B8DE40F2E818}"/>
    <cellStyle name="Normal 3" xfId="2" xr:uid="{B8C82F2C-7DBD-4126-8033-0F7D42DB2CE1}"/>
    <cellStyle name="Normal 4" xfId="5" xr:uid="{13169AA8-709C-434C-99D6-FFC73E14DA31}"/>
    <cellStyle name="Normal 5" xfId="8" xr:uid="{ABA33E26-178E-4110-AE74-F5C890FE0DA5}"/>
    <cellStyle name="Obično_1Prihodi-rashodi2004" xfId="7" xr:uid="{36189927-ED07-4FC4-8B7F-B7DB83D783CD}"/>
    <cellStyle name="Obično_bilanca" xfId="6" xr:uid="{CE5CB4A1-28FE-4667-ADC9-C9FE4D7FB0D8}"/>
    <cellStyle name="Obično_List4" xfId="10" xr:uid="{4CCE3734-D1A1-433B-A54F-8F06BBB6C5A4}"/>
    <cellStyle name="Obično_List5" xfId="11" xr:uid="{DA089495-F144-48CD-BDD2-CCFD483F5E48}"/>
    <cellStyle name="Obično_List7" xfId="9" xr:uid="{F0DA0138-10BB-477F-A39D-A82AB18381D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E849.92F18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95250</xdr:rowOff>
    </xdr:from>
    <xdr:to>
      <xdr:col>19</xdr:col>
      <xdr:colOff>133350</xdr:colOff>
      <xdr:row>13</xdr:row>
      <xdr:rowOff>104775</xdr:rowOff>
    </xdr:to>
    <xdr:pic>
      <xdr:nvPicPr>
        <xdr:cNvPr id="2" name="Picture 1" descr="cid:image001.png@01D7E849.92F18F40">
          <a:extLst>
            <a:ext uri="{FF2B5EF4-FFF2-40B4-BE49-F238E27FC236}">
              <a16:creationId xmlns:a16="http://schemas.microsoft.com/office/drawing/2014/main" id="{E668DDC8-9CBD-4093-A06B-3C609688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857250"/>
          <a:ext cx="4591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_DOKUMENTI%202023/Financijski%20plan%202023/Rebalans%20II/Ostvarenje/O&#352;%20I.%20Gunduli&#263;a%20ostvarenj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_DOKUMENTI%202023/Financijski%20izvje&#353;taji%202023/I-XII%202023/19-018-004-11943-FI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_DOKUMENTI%202023/Financijski%20izvje&#353;taji%202023/I-VI%202023/Polugodi&#353;nji%20izvje&#353;taj%20o%20izvr&#353;enju%20financijskog%20plana%20za%202023.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_DOKUMENTI%202023/Financijski%20izvje&#353;taji%202023/I-XII%202023/Vlastiti%20prihodi%20i%20rashodi/VLASTITI%20I%20NAMJENSKI%20PRIHODI%20I%20RASHODI_1-12%202023_posl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(2)"/>
      <sheetName val="PR"/>
      <sheetName val="VR"/>
      <sheetName val="VP"/>
      <sheetName val="POSEBNI DIO"/>
      <sheetName val="REBALANS GRAD"/>
    </sheetNames>
    <sheetDataSet>
      <sheetData sheetId="0"/>
      <sheetData sheetId="1">
        <row r="9">
          <cell r="H9">
            <v>637116</v>
          </cell>
        </row>
        <row r="13">
          <cell r="B13" t="str">
            <v>32111</v>
          </cell>
          <cell r="C13" t="str">
            <v>Dnevnice za službeni put u zemlji</v>
          </cell>
          <cell r="D13">
            <v>5309</v>
          </cell>
          <cell r="E13">
            <v>0</v>
          </cell>
          <cell r="F13">
            <v>5309</v>
          </cell>
          <cell r="G13">
            <v>-200</v>
          </cell>
          <cell r="H13">
            <v>5109</v>
          </cell>
          <cell r="J13">
            <v>4444.62</v>
          </cell>
          <cell r="K13">
            <v>4444.62</v>
          </cell>
        </row>
        <row r="14">
          <cell r="B14" t="str">
            <v>32113</v>
          </cell>
          <cell r="C14" t="str">
            <v>Naknade za smještaj na službenom putu u zemlji</v>
          </cell>
          <cell r="D14">
            <v>664</v>
          </cell>
          <cell r="E14">
            <v>200</v>
          </cell>
          <cell r="F14">
            <v>864</v>
          </cell>
          <cell r="G14">
            <v>200</v>
          </cell>
          <cell r="H14">
            <v>1064</v>
          </cell>
          <cell r="J14">
            <v>945.66</v>
          </cell>
          <cell r="K14">
            <v>945.66</v>
          </cell>
        </row>
        <row r="15">
          <cell r="B15" t="str">
            <v>32115</v>
          </cell>
          <cell r="C15" t="str">
            <v>Naknade za prijevoz na službenom putu u zemlji</v>
          </cell>
          <cell r="D15">
            <v>1725</v>
          </cell>
          <cell r="E15">
            <v>285</v>
          </cell>
          <cell r="F15">
            <v>2010</v>
          </cell>
          <cell r="G15">
            <v>900</v>
          </cell>
          <cell r="H15">
            <v>2910</v>
          </cell>
          <cell r="J15">
            <v>2830.19</v>
          </cell>
          <cell r="K15">
            <v>2830.19</v>
          </cell>
        </row>
        <row r="16">
          <cell r="B16" t="str">
            <v>32119</v>
          </cell>
          <cell r="C16" t="str">
            <v>Ostali rashodi za službena putovanja</v>
          </cell>
          <cell r="D16"/>
          <cell r="E16">
            <v>100</v>
          </cell>
          <cell r="F16">
            <v>100</v>
          </cell>
          <cell r="G16">
            <v>15</v>
          </cell>
          <cell r="H16">
            <v>115</v>
          </cell>
          <cell r="J16">
            <v>114.9</v>
          </cell>
          <cell r="K16">
            <v>114.9</v>
          </cell>
        </row>
        <row r="17">
          <cell r="B17" t="str">
            <v>32131</v>
          </cell>
          <cell r="C17" t="str">
            <v>Seminari, savjetovanja i simpoziji</v>
          </cell>
          <cell r="D17">
            <v>1327</v>
          </cell>
          <cell r="E17"/>
          <cell r="F17">
            <v>1327</v>
          </cell>
          <cell r="G17"/>
          <cell r="H17">
            <v>1327</v>
          </cell>
          <cell r="J17">
            <v>1083.21</v>
          </cell>
          <cell r="K17">
            <v>1083.21</v>
          </cell>
        </row>
        <row r="18">
          <cell r="B18" t="str">
            <v>32141</v>
          </cell>
          <cell r="C18" t="str">
            <v>Naknada za korištenje privatnog automobila u službene svrhe</v>
          </cell>
          <cell r="D18">
            <v>664</v>
          </cell>
          <cell r="E18"/>
          <cell r="F18">
            <v>664</v>
          </cell>
          <cell r="G18">
            <v>-664</v>
          </cell>
          <cell r="H18">
            <v>0</v>
          </cell>
          <cell r="J18">
            <v>268.8</v>
          </cell>
          <cell r="K18">
            <v>268.8</v>
          </cell>
        </row>
        <row r="19">
          <cell r="B19" t="str">
            <v>32211</v>
          </cell>
          <cell r="C19" t="str">
            <v>Uredski materijal</v>
          </cell>
          <cell r="D19">
            <v>4645</v>
          </cell>
          <cell r="E19"/>
          <cell r="F19">
            <v>4645</v>
          </cell>
          <cell r="G19">
            <v>2000</v>
          </cell>
          <cell r="H19">
            <v>6645</v>
          </cell>
          <cell r="J19">
            <v>8264.9</v>
          </cell>
          <cell r="K19">
            <v>8264.9</v>
          </cell>
        </row>
        <row r="20">
          <cell r="B20" t="str">
            <v>32212</v>
          </cell>
          <cell r="C20" t="str">
            <v>Literatura (publikacije, časopisi, glasila, knjige i ostalo)</v>
          </cell>
          <cell r="D20">
            <v>1327</v>
          </cell>
          <cell r="E20"/>
          <cell r="F20">
            <v>1327</v>
          </cell>
          <cell r="G20">
            <v>600</v>
          </cell>
          <cell r="H20">
            <v>1927</v>
          </cell>
          <cell r="J20">
            <v>1870.71</v>
          </cell>
          <cell r="K20">
            <v>1870.71</v>
          </cell>
        </row>
        <row r="21">
          <cell r="B21" t="str">
            <v>32214</v>
          </cell>
          <cell r="C21" t="str">
            <v>Materijal i sredstva za čišćenje i održavanje</v>
          </cell>
          <cell r="D21">
            <v>5973</v>
          </cell>
          <cell r="E21"/>
          <cell r="F21">
            <v>5973</v>
          </cell>
          <cell r="G21">
            <v>-200</v>
          </cell>
          <cell r="H21">
            <v>5773</v>
          </cell>
          <cell r="J21">
            <v>7324.98</v>
          </cell>
          <cell r="K21">
            <v>7324.98</v>
          </cell>
        </row>
        <row r="22">
          <cell r="B22" t="str">
            <v>32216</v>
          </cell>
          <cell r="C22" t="str">
            <v>Materijal za higijenske potrebe i njegu</v>
          </cell>
          <cell r="D22">
            <v>133</v>
          </cell>
          <cell r="E22"/>
          <cell r="F22">
            <v>133</v>
          </cell>
          <cell r="G22"/>
          <cell r="H22">
            <v>133</v>
          </cell>
          <cell r="J22">
            <v>0</v>
          </cell>
          <cell r="K22">
            <v>0</v>
          </cell>
        </row>
        <row r="23">
          <cell r="B23" t="str">
            <v>32219</v>
          </cell>
          <cell r="C23" t="str">
            <v>Ostali materijal za potrebe redovnog poslovanja</v>
          </cell>
          <cell r="D23">
            <v>3451</v>
          </cell>
          <cell r="E23"/>
          <cell r="F23">
            <v>3451</v>
          </cell>
          <cell r="G23">
            <v>-1300</v>
          </cell>
          <cell r="H23">
            <v>2151</v>
          </cell>
          <cell r="J23">
            <v>1381.25</v>
          </cell>
          <cell r="K23">
            <v>1381.25</v>
          </cell>
        </row>
        <row r="24">
          <cell r="B24" t="str">
            <v>32231</v>
          </cell>
          <cell r="C24" t="str">
            <v>Električna energija</v>
          </cell>
          <cell r="D24">
            <v>25217</v>
          </cell>
          <cell r="E24">
            <v>8422</v>
          </cell>
          <cell r="F24">
            <v>33639</v>
          </cell>
          <cell r="G24">
            <v>-9500</v>
          </cell>
          <cell r="H24">
            <v>24139</v>
          </cell>
          <cell r="J24">
            <v>23568.15</v>
          </cell>
          <cell r="K24">
            <v>23568.15</v>
          </cell>
        </row>
        <row r="25">
          <cell r="B25" t="str">
            <v>32234</v>
          </cell>
          <cell r="C25" t="str">
            <v>Motorni benzin i dizel gorivo</v>
          </cell>
          <cell r="D25">
            <v>53</v>
          </cell>
          <cell r="E25"/>
          <cell r="F25">
            <v>53</v>
          </cell>
          <cell r="G25"/>
          <cell r="H25">
            <v>53</v>
          </cell>
          <cell r="J25">
            <v>25.02</v>
          </cell>
          <cell r="K25">
            <v>25.02</v>
          </cell>
        </row>
        <row r="26">
          <cell r="B26" t="str">
            <v>32241</v>
          </cell>
          <cell r="C26" t="str">
            <v>Materijal i dijelovi za tekuće i inveticijsko održavanje građevinskih objekata</v>
          </cell>
          <cell r="D26">
            <v>2654</v>
          </cell>
          <cell r="E26"/>
          <cell r="F26">
            <v>2654</v>
          </cell>
          <cell r="G26">
            <v>6580</v>
          </cell>
          <cell r="H26">
            <v>9234</v>
          </cell>
          <cell r="J26">
            <v>9269.68</v>
          </cell>
          <cell r="K26">
            <v>9269.68</v>
          </cell>
        </row>
        <row r="27">
          <cell r="B27" t="str">
            <v>32242</v>
          </cell>
          <cell r="C27" t="str">
            <v>Materijal i dijelovi za tekuće i investicijsko održavanje postrojenja i opreme</v>
          </cell>
          <cell r="D27">
            <v>1991</v>
          </cell>
          <cell r="E27"/>
          <cell r="F27">
            <v>1991</v>
          </cell>
          <cell r="G27"/>
          <cell r="H27">
            <v>1991</v>
          </cell>
          <cell r="J27">
            <v>1567.66</v>
          </cell>
          <cell r="K27">
            <v>1567.66</v>
          </cell>
        </row>
        <row r="28">
          <cell r="B28" t="str">
            <v>32244</v>
          </cell>
          <cell r="C28" t="str">
            <v>Ostali materijal i dijelovi za tekuće i investicijsko održavanje</v>
          </cell>
          <cell r="D28">
            <v>1327</v>
          </cell>
          <cell r="E28"/>
          <cell r="F28">
            <v>1327</v>
          </cell>
          <cell r="G28">
            <v>-300</v>
          </cell>
          <cell r="H28">
            <v>1027</v>
          </cell>
          <cell r="J28">
            <v>0</v>
          </cell>
          <cell r="K28">
            <v>0</v>
          </cell>
        </row>
        <row r="29">
          <cell r="B29" t="str">
            <v>32251</v>
          </cell>
          <cell r="C29" t="str">
            <v>Sitni inventar</v>
          </cell>
          <cell r="D29">
            <v>2654</v>
          </cell>
          <cell r="E29"/>
          <cell r="F29">
            <v>2654</v>
          </cell>
          <cell r="G29">
            <v>-1000</v>
          </cell>
          <cell r="H29">
            <v>1654</v>
          </cell>
          <cell r="J29">
            <v>650.88</v>
          </cell>
          <cell r="K29">
            <v>650.88</v>
          </cell>
        </row>
        <row r="30">
          <cell r="B30" t="str">
            <v>32271</v>
          </cell>
          <cell r="C30" t="str">
            <v>Službena, radna i zaštitna odjeća i obuća</v>
          </cell>
          <cell r="D30">
            <v>664</v>
          </cell>
          <cell r="E30"/>
          <cell r="F30">
            <v>664</v>
          </cell>
          <cell r="G30"/>
          <cell r="H30">
            <v>664</v>
          </cell>
          <cell r="J30">
            <v>197.06</v>
          </cell>
          <cell r="K30">
            <v>197.06</v>
          </cell>
        </row>
        <row r="31">
          <cell r="B31" t="str">
            <v>32311</v>
          </cell>
          <cell r="C31" t="str">
            <v>Usluge telefona, telefaksa</v>
          </cell>
          <cell r="D31">
            <v>3451</v>
          </cell>
          <cell r="E31"/>
          <cell r="F31">
            <v>3451</v>
          </cell>
          <cell r="G31"/>
          <cell r="H31">
            <v>3451</v>
          </cell>
          <cell r="J31">
            <v>2534.8200000000002</v>
          </cell>
          <cell r="K31">
            <v>2534.8200000000002</v>
          </cell>
        </row>
        <row r="32">
          <cell r="B32" t="str">
            <v>32312</v>
          </cell>
          <cell r="C32" t="str">
            <v>Usluge interneta</v>
          </cell>
          <cell r="D32">
            <v>4645</v>
          </cell>
          <cell r="E32"/>
          <cell r="F32">
            <v>4645</v>
          </cell>
          <cell r="G32"/>
          <cell r="H32">
            <v>4645</v>
          </cell>
          <cell r="J32">
            <v>4121.33</v>
          </cell>
          <cell r="K32">
            <v>4121.33</v>
          </cell>
        </row>
        <row r="33">
          <cell r="B33" t="str">
            <v>32313</v>
          </cell>
          <cell r="C33" t="str">
            <v>Poštarina (pisma, tiskanice i sl.)</v>
          </cell>
          <cell r="D33">
            <v>796</v>
          </cell>
          <cell r="E33"/>
          <cell r="F33">
            <v>796</v>
          </cell>
          <cell r="G33"/>
          <cell r="H33">
            <v>796</v>
          </cell>
          <cell r="J33">
            <v>363.36</v>
          </cell>
          <cell r="K33">
            <v>363.36</v>
          </cell>
        </row>
        <row r="34">
          <cell r="B34" t="str">
            <v>32319</v>
          </cell>
          <cell r="C34" t="str">
            <v>Ostale usluge za komunikaciju i prijevoz</v>
          </cell>
          <cell r="D34">
            <v>398</v>
          </cell>
          <cell r="E34"/>
          <cell r="F34">
            <v>398</v>
          </cell>
          <cell r="G34">
            <v>794</v>
          </cell>
          <cell r="H34">
            <v>1192</v>
          </cell>
          <cell r="J34">
            <v>553.63</v>
          </cell>
          <cell r="K34">
            <v>553.63</v>
          </cell>
        </row>
        <row r="35">
          <cell r="B35" t="str">
            <v>32321</v>
          </cell>
          <cell r="C35" t="str">
            <v>Usluge tekućeg i investicijskog održavanja građevinskih objekata</v>
          </cell>
          <cell r="D35">
            <v>7963</v>
          </cell>
          <cell r="E35">
            <v>-3000</v>
          </cell>
          <cell r="F35">
            <v>4963</v>
          </cell>
          <cell r="G35"/>
          <cell r="H35">
            <v>4963</v>
          </cell>
          <cell r="J35">
            <v>4494.4399999999996</v>
          </cell>
          <cell r="K35">
            <v>4494.4399999999996</v>
          </cell>
        </row>
        <row r="36">
          <cell r="B36" t="str">
            <v>32322</v>
          </cell>
          <cell r="C36" t="str">
            <v>Usluge tekućeg i investicijskog održavanja postrojenja i opreme</v>
          </cell>
          <cell r="D36">
            <v>15475</v>
          </cell>
          <cell r="E36">
            <v>-3400</v>
          </cell>
          <cell r="F36">
            <v>12075</v>
          </cell>
          <cell r="G36">
            <v>3092</v>
          </cell>
          <cell r="H36">
            <v>15167</v>
          </cell>
          <cell r="J36">
            <v>19565.8</v>
          </cell>
          <cell r="K36">
            <v>19565.8</v>
          </cell>
        </row>
        <row r="37">
          <cell r="B37" t="str">
            <v>32341</v>
          </cell>
          <cell r="C37" t="str">
            <v>Opskrba vodom</v>
          </cell>
          <cell r="D37">
            <v>6636</v>
          </cell>
          <cell r="E37">
            <v>-1000</v>
          </cell>
          <cell r="F37">
            <v>5636</v>
          </cell>
          <cell r="G37">
            <v>0</v>
          </cell>
          <cell r="H37">
            <v>5636</v>
          </cell>
          <cell r="J37">
            <v>6333.55</v>
          </cell>
          <cell r="K37">
            <v>6333.55</v>
          </cell>
        </row>
        <row r="38">
          <cell r="B38" t="str">
            <v>32342</v>
          </cell>
          <cell r="C38" t="str">
            <v>Iznošenje i odvoz smeća</v>
          </cell>
          <cell r="D38">
            <v>5707</v>
          </cell>
          <cell r="E38">
            <v>-585</v>
          </cell>
          <cell r="F38">
            <v>5122</v>
          </cell>
          <cell r="G38">
            <v>-970</v>
          </cell>
          <cell r="H38">
            <v>4152</v>
          </cell>
          <cell r="J38">
            <v>4721.16</v>
          </cell>
          <cell r="K38">
            <v>4721.16</v>
          </cell>
        </row>
        <row r="39">
          <cell r="B39" t="str">
            <v>32343</v>
          </cell>
          <cell r="C39" t="str">
            <v>Deratizacija i dezinsekcija</v>
          </cell>
          <cell r="D39">
            <v>1327</v>
          </cell>
          <cell r="E39"/>
          <cell r="F39">
            <v>1327</v>
          </cell>
          <cell r="G39"/>
          <cell r="H39">
            <v>1327</v>
          </cell>
          <cell r="J39">
            <v>1095</v>
          </cell>
          <cell r="K39">
            <v>1095</v>
          </cell>
        </row>
        <row r="40">
          <cell r="B40" t="str">
            <v>32349</v>
          </cell>
          <cell r="C40" t="str">
            <v>Ostale komunalne usluge</v>
          </cell>
          <cell r="D40">
            <v>4911</v>
          </cell>
          <cell r="E40"/>
          <cell r="F40">
            <v>4911</v>
          </cell>
          <cell r="G40"/>
          <cell r="H40">
            <v>4911</v>
          </cell>
          <cell r="J40">
            <v>4697.29</v>
          </cell>
          <cell r="K40">
            <v>4697.29</v>
          </cell>
        </row>
        <row r="41">
          <cell r="B41" t="str">
            <v>32353</v>
          </cell>
          <cell r="C41" t="str">
            <v>Najamnine za opremu</v>
          </cell>
          <cell r="D41">
            <v>2389</v>
          </cell>
          <cell r="E41"/>
          <cell r="F41">
            <v>2389</v>
          </cell>
          <cell r="G41"/>
          <cell r="H41">
            <v>2389</v>
          </cell>
          <cell r="J41">
            <v>2167.4899999999998</v>
          </cell>
          <cell r="K41">
            <v>2167.4899999999998</v>
          </cell>
        </row>
        <row r="42">
          <cell r="B42" t="str">
            <v>32361</v>
          </cell>
          <cell r="C42" t="str">
            <v>Obvezni i preventivni zdravstveni pregledi zaposlenika</v>
          </cell>
          <cell r="D42"/>
          <cell r="E42">
            <v>5129</v>
          </cell>
          <cell r="F42">
            <v>5129</v>
          </cell>
          <cell r="G42"/>
          <cell r="H42">
            <v>5129</v>
          </cell>
          <cell r="J42">
            <v>5288.95</v>
          </cell>
          <cell r="K42">
            <v>5288.95</v>
          </cell>
        </row>
        <row r="43">
          <cell r="B43" t="str">
            <v>32372</v>
          </cell>
          <cell r="C43" t="str">
            <v>Ugovori o djelu</v>
          </cell>
          <cell r="D43"/>
          <cell r="E43">
            <v>762</v>
          </cell>
          <cell r="F43">
            <v>762</v>
          </cell>
          <cell r="G43"/>
          <cell r="H43">
            <v>762</v>
          </cell>
          <cell r="J43">
            <v>762.22</v>
          </cell>
          <cell r="K43">
            <v>762.22</v>
          </cell>
        </row>
        <row r="44">
          <cell r="B44" t="str">
            <v>32373</v>
          </cell>
          <cell r="C44" t="str">
            <v>Usluge odvjetnika i pravnog savjetovanja</v>
          </cell>
          <cell r="D44">
            <v>1327</v>
          </cell>
          <cell r="E44"/>
          <cell r="F44">
            <v>1327</v>
          </cell>
          <cell r="G44">
            <v>-1327</v>
          </cell>
          <cell r="H44">
            <v>0</v>
          </cell>
          <cell r="J44">
            <v>0</v>
          </cell>
          <cell r="K44">
            <v>0</v>
          </cell>
        </row>
        <row r="45">
          <cell r="B45" t="str">
            <v>32379</v>
          </cell>
          <cell r="C45" t="str">
            <v>Ostale intelektualne usluge</v>
          </cell>
          <cell r="D45">
            <v>2654</v>
          </cell>
          <cell r="E45"/>
          <cell r="F45">
            <v>2654</v>
          </cell>
          <cell r="G45">
            <v>-500</v>
          </cell>
          <cell r="H45">
            <v>2154</v>
          </cell>
          <cell r="J45">
            <v>510.8</v>
          </cell>
          <cell r="K45">
            <v>510.8</v>
          </cell>
        </row>
        <row r="46">
          <cell r="B46" t="str">
            <v>32381</v>
          </cell>
          <cell r="C46" t="str">
            <v>Usluge ažuriranja računalnih baza</v>
          </cell>
          <cell r="D46">
            <v>2920</v>
          </cell>
          <cell r="E46"/>
          <cell r="F46">
            <v>2920</v>
          </cell>
          <cell r="G46"/>
          <cell r="H46">
            <v>2920</v>
          </cell>
          <cell r="J46">
            <v>2714.19</v>
          </cell>
          <cell r="K46">
            <v>2714.19</v>
          </cell>
        </row>
        <row r="47">
          <cell r="B47" t="str">
            <v>32389</v>
          </cell>
          <cell r="C47" t="str">
            <v>Ostale računalne usluge</v>
          </cell>
          <cell r="D47">
            <v>398</v>
          </cell>
          <cell r="E47"/>
          <cell r="F47">
            <v>398</v>
          </cell>
          <cell r="G47"/>
          <cell r="H47">
            <v>398</v>
          </cell>
          <cell r="J47">
            <v>2260.88</v>
          </cell>
          <cell r="K47">
            <v>2260.88</v>
          </cell>
        </row>
        <row r="48">
          <cell r="B48" t="str">
            <v>32391</v>
          </cell>
          <cell r="C48" t="str">
            <v>Grafičke i tiskarske usluge, usluge kopiranja i uvezivanja i slično</v>
          </cell>
          <cell r="D48">
            <v>1327</v>
          </cell>
          <cell r="E48"/>
          <cell r="F48">
            <v>1327</v>
          </cell>
          <cell r="G48"/>
          <cell r="H48">
            <v>1327</v>
          </cell>
          <cell r="J48">
            <v>948.05</v>
          </cell>
          <cell r="K48">
            <v>948.05</v>
          </cell>
        </row>
        <row r="49">
          <cell r="B49" t="str">
            <v>32393</v>
          </cell>
          <cell r="C49" t="str">
            <v>Uređenje prostora</v>
          </cell>
          <cell r="D49">
            <v>1327</v>
          </cell>
          <cell r="E49"/>
          <cell r="F49">
            <v>1327</v>
          </cell>
          <cell r="G49"/>
          <cell r="H49">
            <v>1327</v>
          </cell>
          <cell r="J49">
            <v>1491.79</v>
          </cell>
          <cell r="K49">
            <v>1491.79</v>
          </cell>
        </row>
        <row r="50">
          <cell r="B50" t="str">
            <v>32396</v>
          </cell>
          <cell r="C50" t="str">
            <v>Usluge čuvanja imovine i obveza</v>
          </cell>
          <cell r="D50">
            <v>18581</v>
          </cell>
          <cell r="E50">
            <v>-6500</v>
          </cell>
          <cell r="F50">
            <v>12081</v>
          </cell>
          <cell r="G50">
            <v>1600</v>
          </cell>
          <cell r="H50">
            <v>13681</v>
          </cell>
          <cell r="J50">
            <v>13389.2</v>
          </cell>
          <cell r="K50">
            <v>13389.2</v>
          </cell>
        </row>
        <row r="51">
          <cell r="B51" t="str">
            <v>32399</v>
          </cell>
          <cell r="C51" t="str">
            <v>Ostale nespomenute usluge</v>
          </cell>
          <cell r="D51">
            <v>1991</v>
          </cell>
          <cell r="E51"/>
          <cell r="F51">
            <v>1991</v>
          </cell>
          <cell r="G51"/>
          <cell r="H51">
            <v>1991</v>
          </cell>
          <cell r="J51">
            <v>2946.35</v>
          </cell>
          <cell r="K51">
            <v>2946.35</v>
          </cell>
        </row>
        <row r="52">
          <cell r="B52" t="str">
            <v>32922</v>
          </cell>
          <cell r="C52" t="str">
            <v>Premije osiguranja ostale imovine</v>
          </cell>
          <cell r="D52">
            <v>2389</v>
          </cell>
          <cell r="E52"/>
          <cell r="F52">
            <v>2389</v>
          </cell>
          <cell r="G52">
            <v>55</v>
          </cell>
          <cell r="H52">
            <v>2444</v>
          </cell>
          <cell r="J52">
            <v>2443.3000000000002</v>
          </cell>
          <cell r="K52">
            <v>2443.3000000000002</v>
          </cell>
        </row>
        <row r="53">
          <cell r="B53" t="str">
            <v>32931</v>
          </cell>
          <cell r="C53" t="str">
            <v>Reprezentacija</v>
          </cell>
          <cell r="D53">
            <v>398</v>
          </cell>
          <cell r="E53"/>
          <cell r="F53">
            <v>398</v>
          </cell>
          <cell r="G53">
            <v>1105</v>
          </cell>
          <cell r="H53">
            <v>1503</v>
          </cell>
          <cell r="J53">
            <v>1616.64</v>
          </cell>
          <cell r="K53">
            <v>1616.64</v>
          </cell>
        </row>
        <row r="54">
          <cell r="B54" t="str">
            <v>32941</v>
          </cell>
          <cell r="C54" t="str">
            <v>Tuzemne članarine</v>
          </cell>
          <cell r="D54">
            <v>133</v>
          </cell>
          <cell r="E54"/>
          <cell r="F54">
            <v>133</v>
          </cell>
          <cell r="G54">
            <v>100</v>
          </cell>
          <cell r="H54">
            <v>233</v>
          </cell>
          <cell r="J54">
            <v>199.09</v>
          </cell>
          <cell r="K54">
            <v>199.09</v>
          </cell>
        </row>
        <row r="55">
          <cell r="B55" t="str">
            <v>32959</v>
          </cell>
          <cell r="C55" t="str">
            <v>Ostale pristojbe i naknade</v>
          </cell>
          <cell r="D55">
            <v>133</v>
          </cell>
          <cell r="E55"/>
          <cell r="F55">
            <v>133</v>
          </cell>
          <cell r="G55"/>
          <cell r="H55">
            <v>133</v>
          </cell>
          <cell r="J55"/>
          <cell r="K55"/>
        </row>
        <row r="56">
          <cell r="B56" t="str">
            <v>32999</v>
          </cell>
          <cell r="C56" t="str">
            <v>Ostali nespomenuti rashodi poslovanja</v>
          </cell>
          <cell r="D56">
            <v>1991</v>
          </cell>
          <cell r="E56"/>
          <cell r="F56">
            <v>1991</v>
          </cell>
          <cell r="G56">
            <v>-1000</v>
          </cell>
          <cell r="H56">
            <v>991</v>
          </cell>
          <cell r="J56">
            <v>511</v>
          </cell>
          <cell r="K56">
            <v>511</v>
          </cell>
        </row>
        <row r="57">
          <cell r="B57" t="str">
            <v>34311</v>
          </cell>
          <cell r="C57" t="str">
            <v>Usluge banaka</v>
          </cell>
          <cell r="D57">
            <v>1062</v>
          </cell>
          <cell r="E57"/>
          <cell r="F57">
            <v>1062</v>
          </cell>
          <cell r="G57">
            <v>-80</v>
          </cell>
          <cell r="H57">
            <v>982</v>
          </cell>
          <cell r="J57">
            <v>982</v>
          </cell>
          <cell r="K57">
            <v>982</v>
          </cell>
        </row>
        <row r="61">
          <cell r="D61"/>
          <cell r="H61">
            <v>450</v>
          </cell>
        </row>
        <row r="62">
          <cell r="D62"/>
          <cell r="H62">
            <v>38031</v>
          </cell>
          <cell r="K62">
            <v>37580.67</v>
          </cell>
        </row>
        <row r="63">
          <cell r="D63">
            <v>0</v>
          </cell>
          <cell r="H63">
            <v>5945</v>
          </cell>
          <cell r="K63">
            <v>400</v>
          </cell>
        </row>
        <row r="66">
          <cell r="D66">
            <v>132076</v>
          </cell>
          <cell r="H66">
            <v>160176</v>
          </cell>
        </row>
        <row r="67">
          <cell r="D67">
            <v>2382</v>
          </cell>
          <cell r="H67">
            <v>3782</v>
          </cell>
        </row>
        <row r="68">
          <cell r="D68">
            <v>977</v>
          </cell>
          <cell r="H68">
            <v>977</v>
          </cell>
          <cell r="K68">
            <v>0</v>
          </cell>
        </row>
        <row r="69">
          <cell r="D69">
            <v>1787</v>
          </cell>
          <cell r="H69">
            <v>2700</v>
          </cell>
          <cell r="K69">
            <v>2700</v>
          </cell>
        </row>
        <row r="70">
          <cell r="D70">
            <v>22513</v>
          </cell>
          <cell r="H70">
            <v>26313</v>
          </cell>
        </row>
        <row r="71">
          <cell r="D71">
            <v>357</v>
          </cell>
          <cell r="H71">
            <v>107</v>
          </cell>
          <cell r="K71">
            <v>106.2</v>
          </cell>
        </row>
        <row r="72">
          <cell r="H72">
            <v>40</v>
          </cell>
          <cell r="K72">
            <v>39.28</v>
          </cell>
        </row>
        <row r="73">
          <cell r="D73">
            <v>12448</v>
          </cell>
          <cell r="H73">
            <v>12148</v>
          </cell>
        </row>
        <row r="76">
          <cell r="B76" t="str">
            <v>31111</v>
          </cell>
          <cell r="C76" t="str">
            <v>Plaće za zaposlene</v>
          </cell>
          <cell r="D76">
            <v>16195</v>
          </cell>
          <cell r="E76">
            <v>8700</v>
          </cell>
          <cell r="F76">
            <v>24895</v>
          </cell>
          <cell r="G76">
            <v>-505</v>
          </cell>
          <cell r="H76">
            <v>24390</v>
          </cell>
          <cell r="J76">
            <v>17035.84</v>
          </cell>
          <cell r="K76">
            <v>17035.84</v>
          </cell>
        </row>
        <row r="77">
          <cell r="B77" t="str">
            <v>31212</v>
          </cell>
          <cell r="C77" t="str">
            <v>Nagrade</v>
          </cell>
          <cell r="D77">
            <v>225</v>
          </cell>
          <cell r="E77"/>
          <cell r="F77">
            <v>225</v>
          </cell>
          <cell r="G77">
            <v>375</v>
          </cell>
          <cell r="H77">
            <v>600</v>
          </cell>
          <cell r="J77">
            <v>0</v>
          </cell>
          <cell r="K77">
            <v>0</v>
          </cell>
        </row>
        <row r="78">
          <cell r="B78" t="str">
            <v>31215</v>
          </cell>
          <cell r="C78" t="str">
            <v>Naknade za bolest, invalidnost i smrtni slučaj</v>
          </cell>
          <cell r="D78">
            <v>1040</v>
          </cell>
          <cell r="E78"/>
          <cell r="F78">
            <v>1040</v>
          </cell>
          <cell r="G78"/>
          <cell r="H78">
            <v>1040</v>
          </cell>
          <cell r="J78">
            <v>467.51</v>
          </cell>
          <cell r="K78">
            <v>467.51</v>
          </cell>
        </row>
        <row r="79">
          <cell r="B79" t="str">
            <v>31216</v>
          </cell>
          <cell r="C79" t="str">
            <v>Regres za godišnji odmor</v>
          </cell>
          <cell r="D79">
            <v>211</v>
          </cell>
          <cell r="E79">
            <v>400</v>
          </cell>
          <cell r="F79">
            <v>611</v>
          </cell>
          <cell r="G79"/>
          <cell r="H79">
            <v>611</v>
          </cell>
          <cell r="J79">
            <v>600</v>
          </cell>
          <cell r="K79">
            <v>600</v>
          </cell>
        </row>
        <row r="80">
          <cell r="B80" t="str">
            <v>31321</v>
          </cell>
          <cell r="C80" t="str">
            <v>Doprinosi za obvezno zdravstveno osiguranje</v>
          </cell>
          <cell r="D80">
            <v>2747</v>
          </cell>
          <cell r="E80">
            <v>1300</v>
          </cell>
          <cell r="F80">
            <v>4047</v>
          </cell>
          <cell r="G80"/>
          <cell r="H80">
            <v>4047</v>
          </cell>
          <cell r="J80">
            <v>2822.35</v>
          </cell>
          <cell r="K80">
            <v>2822.35</v>
          </cell>
        </row>
        <row r="81">
          <cell r="B81" t="str">
            <v>32111</v>
          </cell>
          <cell r="C81" t="str">
            <v>Dnevnice za službeni put u zemlji</v>
          </cell>
          <cell r="D81">
            <v>84</v>
          </cell>
          <cell r="E81"/>
          <cell r="F81">
            <v>84</v>
          </cell>
          <cell r="G81">
            <v>130</v>
          </cell>
          <cell r="H81">
            <v>214</v>
          </cell>
          <cell r="J81">
            <v>106.2</v>
          </cell>
          <cell r="K81">
            <v>106.2</v>
          </cell>
        </row>
        <row r="82">
          <cell r="B82" t="str">
            <v>32121</v>
          </cell>
          <cell r="C82" t="str">
            <v>Naknade za prijevoz na posao i s posla</v>
          </cell>
          <cell r="D82">
            <v>1265</v>
          </cell>
          <cell r="E82">
            <v>100</v>
          </cell>
          <cell r="F82">
            <v>1365</v>
          </cell>
          <cell r="G82"/>
          <cell r="H82">
            <v>1365</v>
          </cell>
          <cell r="J82">
            <v>866.87</v>
          </cell>
          <cell r="K82">
            <v>866.87</v>
          </cell>
        </row>
        <row r="85">
          <cell r="D85">
            <v>70283</v>
          </cell>
          <cell r="H85">
            <v>78389</v>
          </cell>
        </row>
        <row r="86">
          <cell r="D86">
            <v>14659</v>
          </cell>
          <cell r="H86">
            <v>15959</v>
          </cell>
        </row>
        <row r="88">
          <cell r="B88" t="str">
            <v>31111</v>
          </cell>
          <cell r="C88" t="str">
            <v>Plaće za zaposlene</v>
          </cell>
          <cell r="D88">
            <v>65958</v>
          </cell>
          <cell r="E88">
            <v>-2500</v>
          </cell>
          <cell r="F88">
            <v>63458</v>
          </cell>
          <cell r="G88"/>
          <cell r="H88">
            <v>63458</v>
          </cell>
          <cell r="J88">
            <v>68527.12</v>
          </cell>
          <cell r="K88">
            <v>68527.12</v>
          </cell>
        </row>
        <row r="89">
          <cell r="B89" t="str">
            <v>31212</v>
          </cell>
          <cell r="C89" t="str">
            <v>Nagrade</v>
          </cell>
          <cell r="D89">
            <v>2087</v>
          </cell>
          <cell r="E89"/>
          <cell r="F89">
            <v>2087</v>
          </cell>
          <cell r="G89"/>
          <cell r="H89">
            <v>2087</v>
          </cell>
          <cell r="J89">
            <v>0</v>
          </cell>
          <cell r="K89">
            <v>0</v>
          </cell>
        </row>
        <row r="90">
          <cell r="B90" t="str">
            <v>31215</v>
          </cell>
          <cell r="C90" t="str">
            <v>Naknade za bolest, invalidnost i smrtni slučaj</v>
          </cell>
          <cell r="D90">
            <v>438</v>
          </cell>
          <cell r="E90"/>
          <cell r="F90">
            <v>438</v>
          </cell>
          <cell r="G90"/>
          <cell r="H90">
            <v>438</v>
          </cell>
          <cell r="J90">
            <v>0</v>
          </cell>
          <cell r="K90">
            <v>0</v>
          </cell>
        </row>
        <row r="91">
          <cell r="B91" t="str">
            <v>31216</v>
          </cell>
          <cell r="C91" t="str">
            <v>Regres za godišnji odmor</v>
          </cell>
          <cell r="D91">
            <v>1726</v>
          </cell>
          <cell r="E91">
            <v>4300</v>
          </cell>
          <cell r="F91">
            <v>6026</v>
          </cell>
          <cell r="G91">
            <v>-1676</v>
          </cell>
          <cell r="H91">
            <v>4350</v>
          </cell>
          <cell r="J91">
            <v>6000</v>
          </cell>
          <cell r="K91">
            <v>6000</v>
          </cell>
        </row>
        <row r="92">
          <cell r="B92" t="str">
            <v>31321</v>
          </cell>
          <cell r="C92" t="str">
            <v>Doprinosi za obvezno zdravstveno osiguranje</v>
          </cell>
          <cell r="D92">
            <v>8656</v>
          </cell>
          <cell r="E92">
            <v>-1500</v>
          </cell>
          <cell r="F92">
            <v>7156</v>
          </cell>
          <cell r="G92"/>
          <cell r="H92">
            <v>7156</v>
          </cell>
          <cell r="J92">
            <v>11133.79</v>
          </cell>
          <cell r="K92">
            <v>11133.79</v>
          </cell>
        </row>
        <row r="93">
          <cell r="B93" t="str">
            <v>32111</v>
          </cell>
          <cell r="C93" t="str">
            <v>Dnevnice za službeni put u zemlji</v>
          </cell>
          <cell r="D93">
            <v>548</v>
          </cell>
          <cell r="E93"/>
          <cell r="F93">
            <v>548</v>
          </cell>
          <cell r="G93">
            <v>-467</v>
          </cell>
          <cell r="H93">
            <v>81</v>
          </cell>
          <cell r="J93">
            <v>79.650000000000006</v>
          </cell>
          <cell r="K93">
            <v>79.650000000000006</v>
          </cell>
        </row>
        <row r="94">
          <cell r="B94" t="str">
            <v>32115</v>
          </cell>
          <cell r="C94" t="str">
            <v>Naknada za prijevoz na službenom putu u zemlji</v>
          </cell>
          <cell r="D94"/>
          <cell r="E94"/>
          <cell r="F94"/>
          <cell r="G94">
            <v>10</v>
          </cell>
          <cell r="H94"/>
          <cell r="J94">
            <v>9.82</v>
          </cell>
          <cell r="K94">
            <v>9.82</v>
          </cell>
        </row>
        <row r="95">
          <cell r="B95" t="str">
            <v>32121</v>
          </cell>
          <cell r="C95" t="str">
            <v>Naknade za prijevoz na posao i s posla</v>
          </cell>
          <cell r="D95">
            <v>2876</v>
          </cell>
          <cell r="E95">
            <v>3900</v>
          </cell>
          <cell r="F95">
            <v>6776</v>
          </cell>
          <cell r="G95"/>
          <cell r="H95">
            <v>6776</v>
          </cell>
          <cell r="J95">
            <v>4432.7299999999996</v>
          </cell>
          <cell r="K95">
            <v>4432.7299999999996</v>
          </cell>
        </row>
        <row r="97">
          <cell r="H97">
            <v>3270</v>
          </cell>
        </row>
        <row r="100">
          <cell r="D100">
            <v>2522</v>
          </cell>
          <cell r="H100">
            <v>951</v>
          </cell>
        </row>
        <row r="102">
          <cell r="D102">
            <v>4512</v>
          </cell>
          <cell r="H102">
            <v>4818</v>
          </cell>
        </row>
        <row r="104">
          <cell r="H104">
            <v>15927</v>
          </cell>
        </row>
        <row r="106">
          <cell r="D106">
            <v>15927</v>
          </cell>
          <cell r="H106">
            <v>13477</v>
          </cell>
          <cell r="K106">
            <v>13477.5</v>
          </cell>
        </row>
        <row r="107">
          <cell r="D107"/>
          <cell r="H107">
            <v>2450</v>
          </cell>
        </row>
      </sheetData>
      <sheetData sheetId="2">
        <row r="13">
          <cell r="D13">
            <v>1668127</v>
          </cell>
          <cell r="H13">
            <v>1748627</v>
          </cell>
        </row>
        <row r="14">
          <cell r="D14">
            <v>33864</v>
          </cell>
          <cell r="H14">
            <v>33864</v>
          </cell>
        </row>
        <row r="15">
          <cell r="D15">
            <v>6550</v>
          </cell>
          <cell r="H15">
            <v>6550</v>
          </cell>
        </row>
        <row r="16">
          <cell r="D16">
            <v>19650</v>
          </cell>
          <cell r="H16">
            <v>29650</v>
          </cell>
        </row>
        <row r="17">
          <cell r="D17">
            <v>976</v>
          </cell>
          <cell r="H17">
            <v>976</v>
          </cell>
        </row>
        <row r="18">
          <cell r="D18">
            <v>268684</v>
          </cell>
          <cell r="H18">
            <v>282684</v>
          </cell>
        </row>
        <row r="19">
          <cell r="D19">
            <v>557</v>
          </cell>
          <cell r="H19">
            <v>0</v>
          </cell>
        </row>
        <row r="20">
          <cell r="D20">
            <v>697</v>
          </cell>
          <cell r="H20">
            <v>0</v>
          </cell>
        </row>
        <row r="21">
          <cell r="D21">
            <v>26478</v>
          </cell>
          <cell r="H21">
            <v>32678</v>
          </cell>
        </row>
        <row r="22">
          <cell r="D22">
            <v>4961</v>
          </cell>
          <cell r="H22">
            <v>4800</v>
          </cell>
        </row>
        <row r="26">
          <cell r="D26"/>
          <cell r="H26">
            <v>80</v>
          </cell>
        </row>
        <row r="27">
          <cell r="D27">
            <v>398</v>
          </cell>
          <cell r="H27">
            <v>398</v>
          </cell>
        </row>
        <row r="28">
          <cell r="D28">
            <v>398</v>
          </cell>
          <cell r="H28">
            <v>648</v>
          </cell>
          <cell r="J28">
            <v>623.20000000000005</v>
          </cell>
        </row>
        <row r="29">
          <cell r="D29"/>
          <cell r="H29">
            <v>0</v>
          </cell>
        </row>
        <row r="30">
          <cell r="D30">
            <v>17918</v>
          </cell>
          <cell r="H30">
            <v>25068</v>
          </cell>
        </row>
        <row r="31">
          <cell r="D31"/>
          <cell r="H31">
            <v>1815</v>
          </cell>
          <cell r="J31">
            <v>1815.22</v>
          </cell>
        </row>
        <row r="32">
          <cell r="D32">
            <v>398</v>
          </cell>
          <cell r="H32">
            <v>473</v>
          </cell>
        </row>
        <row r="33">
          <cell r="D33">
            <v>664</v>
          </cell>
          <cell r="H33">
            <v>664</v>
          </cell>
        </row>
        <row r="34">
          <cell r="D34">
            <v>531</v>
          </cell>
          <cell r="H34">
            <v>731</v>
          </cell>
        </row>
        <row r="36">
          <cell r="D36"/>
          <cell r="H36">
            <v>0</v>
          </cell>
          <cell r="J36">
            <v>6.05</v>
          </cell>
        </row>
        <row r="37">
          <cell r="D37"/>
          <cell r="H37">
            <v>218</v>
          </cell>
          <cell r="J37">
            <v>212.4</v>
          </cell>
        </row>
        <row r="38">
          <cell r="D38"/>
          <cell r="H38">
            <v>256</v>
          </cell>
          <cell r="J38">
            <v>256.98</v>
          </cell>
        </row>
        <row r="39">
          <cell r="D39"/>
          <cell r="H39">
            <v>111</v>
          </cell>
          <cell r="J39">
            <v>110.3</v>
          </cell>
        </row>
        <row r="40">
          <cell r="D40"/>
          <cell r="H40">
            <v>70</v>
          </cell>
          <cell r="J40">
            <v>68.94</v>
          </cell>
        </row>
        <row r="41">
          <cell r="D41"/>
          <cell r="H41">
            <v>70</v>
          </cell>
          <cell r="J41">
            <v>70.510000000000005</v>
          </cell>
        </row>
        <row r="42">
          <cell r="D42"/>
          <cell r="H42">
            <v>180</v>
          </cell>
          <cell r="J42">
            <v>179.15</v>
          </cell>
        </row>
        <row r="43">
          <cell r="D43"/>
          <cell r="H43">
            <v>154</v>
          </cell>
          <cell r="J43">
            <v>154.25</v>
          </cell>
        </row>
        <row r="44">
          <cell r="D44"/>
          <cell r="H44">
            <v>240</v>
          </cell>
          <cell r="J44">
            <v>240</v>
          </cell>
        </row>
        <row r="47">
          <cell r="H47">
            <v>120</v>
          </cell>
          <cell r="J47">
            <v>119.83</v>
          </cell>
        </row>
        <row r="48">
          <cell r="H48">
            <v>250</v>
          </cell>
          <cell r="J48">
            <v>250</v>
          </cell>
        </row>
        <row r="49">
          <cell r="H49">
            <v>343</v>
          </cell>
          <cell r="J49">
            <v>343.02</v>
          </cell>
        </row>
        <row r="54">
          <cell r="B54">
            <v>31321</v>
          </cell>
          <cell r="C54" t="str">
            <v>Doprinosi za obvezno ZO - ugovor o djelu</v>
          </cell>
          <cell r="D54"/>
          <cell r="E54"/>
          <cell r="F54"/>
          <cell r="G54"/>
          <cell r="H54">
            <v>0</v>
          </cell>
          <cell r="J54">
            <v>25.72</v>
          </cell>
          <cell r="K54">
            <v>-25.72</v>
          </cell>
        </row>
        <row r="55">
          <cell r="B55">
            <v>32211</v>
          </cell>
          <cell r="C55" t="str">
            <v>Uredski materijal</v>
          </cell>
          <cell r="D55">
            <v>796</v>
          </cell>
          <cell r="E55"/>
          <cell r="F55">
            <v>796</v>
          </cell>
          <cell r="G55"/>
          <cell r="H55">
            <v>796</v>
          </cell>
          <cell r="J55">
            <v>39</v>
          </cell>
          <cell r="K55">
            <v>757</v>
          </cell>
        </row>
        <row r="56">
          <cell r="B56" t="str">
            <v>32214</v>
          </cell>
          <cell r="C56" t="str">
            <v>Materijal i sredstva za čišćenje i održavanje</v>
          </cell>
          <cell r="D56">
            <v>3982</v>
          </cell>
          <cell r="E56"/>
          <cell r="F56">
            <v>3982</v>
          </cell>
          <cell r="G56"/>
          <cell r="H56">
            <v>3982</v>
          </cell>
          <cell r="J56">
            <v>2389.7399999999998</v>
          </cell>
          <cell r="K56">
            <v>1592.2600000000002</v>
          </cell>
        </row>
        <row r="57">
          <cell r="B57" t="str">
            <v>32219</v>
          </cell>
          <cell r="C57" t="str">
            <v>Ostali materijal za potrebe redovnog poslovanja</v>
          </cell>
          <cell r="D57">
            <v>664</v>
          </cell>
          <cell r="E57"/>
          <cell r="F57">
            <v>664</v>
          </cell>
          <cell r="G57"/>
          <cell r="H57">
            <v>664</v>
          </cell>
          <cell r="J57">
            <v>239.08</v>
          </cell>
          <cell r="K57">
            <v>424.91999999999996</v>
          </cell>
        </row>
        <row r="58">
          <cell r="B58" t="str">
            <v>32224</v>
          </cell>
          <cell r="C58" t="str">
            <v>Namirnice</v>
          </cell>
          <cell r="D58">
            <v>39817</v>
          </cell>
          <cell r="E58"/>
          <cell r="F58">
            <v>39817</v>
          </cell>
          <cell r="G58">
            <v>-1500</v>
          </cell>
          <cell r="H58">
            <v>38317</v>
          </cell>
          <cell r="J58">
            <v>29145.58</v>
          </cell>
          <cell r="K58">
            <v>9171.4199999999983</v>
          </cell>
        </row>
        <row r="59">
          <cell r="B59" t="str">
            <v>32229</v>
          </cell>
          <cell r="C59" t="str">
            <v>Ostali materijal i sirovine</v>
          </cell>
          <cell r="D59">
            <v>1991</v>
          </cell>
          <cell r="E59"/>
          <cell r="F59">
            <v>1991</v>
          </cell>
          <cell r="G59"/>
          <cell r="H59">
            <v>1991</v>
          </cell>
          <cell r="J59">
            <v>1331.82</v>
          </cell>
          <cell r="K59">
            <v>659.18000000000006</v>
          </cell>
        </row>
        <row r="60">
          <cell r="B60" t="str">
            <v>32231</v>
          </cell>
          <cell r="C60" t="str">
            <v>Električna energija</v>
          </cell>
          <cell r="D60">
            <v>3318</v>
          </cell>
          <cell r="E60"/>
          <cell r="F60">
            <v>3318</v>
          </cell>
          <cell r="G60">
            <v>-1809</v>
          </cell>
          <cell r="H60">
            <v>1509</v>
          </cell>
          <cell r="J60">
            <v>1508.18</v>
          </cell>
          <cell r="K60">
            <v>0.81999999999993634</v>
          </cell>
        </row>
        <row r="61">
          <cell r="B61" t="str">
            <v>32233</v>
          </cell>
          <cell r="C61" t="str">
            <v>Plin</v>
          </cell>
          <cell r="D61">
            <v>398</v>
          </cell>
          <cell r="E61"/>
          <cell r="F61">
            <v>398</v>
          </cell>
          <cell r="G61"/>
          <cell r="H61">
            <v>398</v>
          </cell>
          <cell r="J61">
            <v>205</v>
          </cell>
          <cell r="K61">
            <v>193</v>
          </cell>
        </row>
        <row r="62">
          <cell r="B62" t="str">
            <v>32241</v>
          </cell>
          <cell r="C62" t="str">
            <v>Materijal i dijelovi za tekuće i investicijsko održavanje gređev. objekata</v>
          </cell>
          <cell r="D62">
            <v>0</v>
          </cell>
          <cell r="E62"/>
          <cell r="F62">
            <v>0</v>
          </cell>
          <cell r="G62"/>
          <cell r="H62">
            <v>0</v>
          </cell>
          <cell r="J62">
            <v>38.11</v>
          </cell>
          <cell r="K62">
            <v>-38.11</v>
          </cell>
        </row>
        <row r="63">
          <cell r="B63" t="str">
            <v>32242</v>
          </cell>
          <cell r="C63" t="str">
            <v>Materijal i dijelovi za tekuće i investicijsko održavanje postrojenja i opreme</v>
          </cell>
          <cell r="D63">
            <v>664</v>
          </cell>
          <cell r="E63"/>
          <cell r="F63">
            <v>664</v>
          </cell>
          <cell r="G63"/>
          <cell r="H63">
            <v>664</v>
          </cell>
          <cell r="J63">
            <v>0</v>
          </cell>
          <cell r="K63">
            <v>664</v>
          </cell>
        </row>
        <row r="64">
          <cell r="B64" t="str">
            <v>32251</v>
          </cell>
          <cell r="C64" t="str">
            <v>Sitni inventar</v>
          </cell>
          <cell r="D64">
            <v>3982</v>
          </cell>
          <cell r="E64"/>
          <cell r="F64">
            <v>3982</v>
          </cell>
          <cell r="G64">
            <v>-2000</v>
          </cell>
          <cell r="H64">
            <v>1982</v>
          </cell>
          <cell r="J64">
            <v>781.25</v>
          </cell>
          <cell r="K64">
            <v>1200.75</v>
          </cell>
        </row>
        <row r="65">
          <cell r="B65" t="str">
            <v>32271</v>
          </cell>
          <cell r="C65" t="str">
            <v>Službena, radna i zaštitna odjeća i obuća</v>
          </cell>
          <cell r="D65">
            <v>664</v>
          </cell>
          <cell r="E65"/>
          <cell r="F65">
            <v>664</v>
          </cell>
          <cell r="G65"/>
          <cell r="H65">
            <v>664</v>
          </cell>
          <cell r="J65">
            <v>279.45999999999998</v>
          </cell>
          <cell r="K65">
            <v>384.54</v>
          </cell>
        </row>
        <row r="66">
          <cell r="B66" t="str">
            <v>32321</v>
          </cell>
          <cell r="C66" t="str">
            <v>Usluge tekućeg i investicijskog održavanja građevinskih objekata</v>
          </cell>
          <cell r="D66">
            <v>1327</v>
          </cell>
          <cell r="E66"/>
          <cell r="F66">
            <v>1327</v>
          </cell>
          <cell r="G66">
            <v>-1327</v>
          </cell>
          <cell r="H66">
            <v>0</v>
          </cell>
          <cell r="J66">
            <v>0</v>
          </cell>
          <cell r="K66">
            <v>0</v>
          </cell>
        </row>
        <row r="67">
          <cell r="B67" t="str">
            <v>32322</v>
          </cell>
          <cell r="C67" t="str">
            <v>Usluge tekućeg i investicijskog održavanja postrojenja i opreme</v>
          </cell>
          <cell r="D67">
            <v>3318</v>
          </cell>
          <cell r="E67"/>
          <cell r="F67">
            <v>3318</v>
          </cell>
          <cell r="G67">
            <v>-773</v>
          </cell>
          <cell r="H67">
            <v>2545</v>
          </cell>
          <cell r="J67">
            <v>890.5</v>
          </cell>
          <cell r="K67">
            <v>1654.5</v>
          </cell>
        </row>
        <row r="68">
          <cell r="B68" t="str">
            <v>32341</v>
          </cell>
          <cell r="C68" t="str">
            <v>Opskrba vodom</v>
          </cell>
          <cell r="D68">
            <v>1062</v>
          </cell>
          <cell r="E68"/>
          <cell r="F68">
            <v>1062</v>
          </cell>
          <cell r="G68"/>
          <cell r="H68">
            <v>1062</v>
          </cell>
          <cell r="J68">
            <v>0</v>
          </cell>
          <cell r="K68">
            <v>1062</v>
          </cell>
        </row>
        <row r="69">
          <cell r="B69" t="str">
            <v>32342</v>
          </cell>
          <cell r="C69" t="str">
            <v>Iznošenje i odvoz smeća</v>
          </cell>
          <cell r="D69">
            <v>929</v>
          </cell>
          <cell r="E69"/>
          <cell r="F69">
            <v>929</v>
          </cell>
          <cell r="G69"/>
          <cell r="H69">
            <v>929</v>
          </cell>
          <cell r="J69">
            <v>426.87</v>
          </cell>
          <cell r="K69">
            <v>502.13</v>
          </cell>
        </row>
        <row r="70">
          <cell r="B70" t="str">
            <v>32361</v>
          </cell>
          <cell r="C70" t="str">
            <v>Obvezni i preventivni zdravstveni pregledi zaposlenika</v>
          </cell>
          <cell r="D70">
            <v>265</v>
          </cell>
          <cell r="E70"/>
          <cell r="F70">
            <v>265</v>
          </cell>
          <cell r="G70">
            <v>214</v>
          </cell>
          <cell r="H70">
            <v>479</v>
          </cell>
          <cell r="J70">
            <v>537.54</v>
          </cell>
          <cell r="K70">
            <v>-58.539999999999964</v>
          </cell>
        </row>
        <row r="71">
          <cell r="B71" t="str">
            <v>32363</v>
          </cell>
          <cell r="C71" t="str">
            <v>Laboratorijske usluge</v>
          </cell>
          <cell r="D71">
            <v>796</v>
          </cell>
          <cell r="E71"/>
          <cell r="F71">
            <v>796</v>
          </cell>
          <cell r="G71"/>
          <cell r="H71">
            <v>796</v>
          </cell>
          <cell r="J71">
            <v>652.67999999999995</v>
          </cell>
          <cell r="K71">
            <v>143.32000000000005</v>
          </cell>
        </row>
        <row r="72">
          <cell r="B72" t="str">
            <v>32372</v>
          </cell>
          <cell r="C72" t="str">
            <v>Ugovori o djelu</v>
          </cell>
          <cell r="D72">
            <v>0</v>
          </cell>
          <cell r="E72"/>
          <cell r="F72">
            <v>0</v>
          </cell>
          <cell r="G72"/>
          <cell r="H72">
            <v>0</v>
          </cell>
          <cell r="J72">
            <v>762.2</v>
          </cell>
          <cell r="K72">
            <v>-762.2</v>
          </cell>
        </row>
        <row r="73">
          <cell r="B73" t="str">
            <v>32393</v>
          </cell>
          <cell r="C73" t="str">
            <v>Uređenje prostora</v>
          </cell>
          <cell r="D73">
            <v>1062</v>
          </cell>
          <cell r="E73"/>
          <cell r="F73">
            <v>1062</v>
          </cell>
          <cell r="G73"/>
          <cell r="H73">
            <v>1062</v>
          </cell>
          <cell r="J73">
            <v>40</v>
          </cell>
          <cell r="K73">
            <v>1022</v>
          </cell>
        </row>
        <row r="74">
          <cell r="B74" t="str">
            <v>32399</v>
          </cell>
          <cell r="C74" t="str">
            <v>Ostale nespomenute usluge</v>
          </cell>
          <cell r="D74">
            <v>0</v>
          </cell>
          <cell r="E74"/>
          <cell r="F74">
            <v>0</v>
          </cell>
          <cell r="G74">
            <v>328</v>
          </cell>
          <cell r="H74">
            <v>328</v>
          </cell>
          <cell r="J74">
            <v>327.76</v>
          </cell>
          <cell r="K74">
            <v>0.24000000000000909</v>
          </cell>
        </row>
        <row r="75">
          <cell r="B75" t="str">
            <v>42211</v>
          </cell>
          <cell r="C75" t="str">
            <v>Računala i računalna oprema</v>
          </cell>
          <cell r="D75">
            <v>5309</v>
          </cell>
          <cell r="E75"/>
          <cell r="F75">
            <v>5309</v>
          </cell>
          <cell r="G75"/>
          <cell r="H75">
            <v>5309</v>
          </cell>
          <cell r="J75">
            <v>0</v>
          </cell>
          <cell r="K75">
            <v>5309</v>
          </cell>
        </row>
        <row r="76">
          <cell r="B76" t="str">
            <v>42212</v>
          </cell>
          <cell r="C76" t="str">
            <v>Uredski namještaj</v>
          </cell>
          <cell r="D76">
            <v>3982</v>
          </cell>
          <cell r="E76"/>
          <cell r="F76">
            <v>3982</v>
          </cell>
          <cell r="G76"/>
          <cell r="H76">
            <v>3982</v>
          </cell>
          <cell r="J76">
            <v>0</v>
          </cell>
          <cell r="K76">
            <v>3982</v>
          </cell>
        </row>
        <row r="77">
          <cell r="B77" t="str">
            <v>42231</v>
          </cell>
          <cell r="C77" t="str">
            <v>Oprema za grijanje, ventilaciju i hlađenje</v>
          </cell>
          <cell r="D77">
            <v>3982</v>
          </cell>
          <cell r="E77"/>
          <cell r="F77">
            <v>3982</v>
          </cell>
          <cell r="G77"/>
          <cell r="H77">
            <v>3982</v>
          </cell>
          <cell r="J77">
            <v>5267.1</v>
          </cell>
          <cell r="K77">
            <v>-1285.1000000000004</v>
          </cell>
        </row>
        <row r="78">
          <cell r="B78" t="str">
            <v>42273</v>
          </cell>
          <cell r="C78" t="str">
            <v>Oprema</v>
          </cell>
          <cell r="D78">
            <v>0</v>
          </cell>
          <cell r="E78"/>
          <cell r="F78">
            <v>0</v>
          </cell>
          <cell r="G78">
            <v>7000</v>
          </cell>
          <cell r="H78">
            <v>7000</v>
          </cell>
          <cell r="J78">
            <v>451.12</v>
          </cell>
          <cell r="K78">
            <v>6548.88</v>
          </cell>
        </row>
        <row r="79">
          <cell r="B79" t="str">
            <v>42411</v>
          </cell>
          <cell r="C79" t="str">
            <v>Knjige u knjižnici</v>
          </cell>
          <cell r="D79">
            <v>1327</v>
          </cell>
          <cell r="E79"/>
          <cell r="F79">
            <v>1327</v>
          </cell>
          <cell r="G79"/>
          <cell r="H79">
            <v>1327</v>
          </cell>
          <cell r="J79">
            <v>0</v>
          </cell>
          <cell r="K79">
            <v>1327</v>
          </cell>
        </row>
        <row r="83">
          <cell r="D83"/>
          <cell r="H83">
            <v>143</v>
          </cell>
        </row>
        <row r="87">
          <cell r="D87">
            <v>45126</v>
          </cell>
          <cell r="H87">
            <v>38711</v>
          </cell>
          <cell r="J87">
            <v>38710.82</v>
          </cell>
        </row>
        <row r="90">
          <cell r="D90">
            <v>92850</v>
          </cell>
          <cell r="H90">
            <v>144850</v>
          </cell>
        </row>
        <row r="94">
          <cell r="D94">
            <v>597</v>
          </cell>
          <cell r="H94">
            <v>157</v>
          </cell>
        </row>
      </sheetData>
      <sheetData sheetId="3">
        <row r="9">
          <cell r="H9">
            <v>0</v>
          </cell>
          <cell r="J9">
            <v>0.01</v>
          </cell>
        </row>
        <row r="10">
          <cell r="D10">
            <v>597</v>
          </cell>
          <cell r="H10">
            <v>17</v>
          </cell>
          <cell r="J10">
            <v>7</v>
          </cell>
        </row>
        <row r="11">
          <cell r="H11">
            <v>0</v>
          </cell>
        </row>
        <row r="12">
          <cell r="H12">
            <v>140</v>
          </cell>
        </row>
        <row r="14">
          <cell r="H14">
            <v>2134329</v>
          </cell>
        </row>
        <row r="15">
          <cell r="H15">
            <v>5500</v>
          </cell>
        </row>
        <row r="17">
          <cell r="D17">
            <v>112758</v>
          </cell>
          <cell r="H17">
            <v>173961</v>
          </cell>
        </row>
        <row r="18">
          <cell r="D18">
            <v>0</v>
          </cell>
          <cell r="H18">
            <v>1111</v>
          </cell>
        </row>
        <row r="19">
          <cell r="D19">
            <v>45128</v>
          </cell>
          <cell r="H19">
            <v>38711</v>
          </cell>
        </row>
        <row r="20">
          <cell r="D20">
            <v>79634</v>
          </cell>
          <cell r="H20">
            <v>79634</v>
          </cell>
        </row>
        <row r="21">
          <cell r="D21"/>
          <cell r="H21">
            <v>14</v>
          </cell>
        </row>
        <row r="22">
          <cell r="D22">
            <v>398</v>
          </cell>
          <cell r="H22">
            <v>398</v>
          </cell>
        </row>
        <row r="23">
          <cell r="D23"/>
          <cell r="H23">
            <v>90</v>
          </cell>
        </row>
        <row r="25">
          <cell r="D25"/>
          <cell r="H25">
            <v>1442</v>
          </cell>
          <cell r="J25">
            <v>1441.53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63">
          <cell r="E63">
            <v>19576.919999999998</v>
          </cell>
        </row>
        <row r="69">
          <cell r="D69">
            <v>1774831.88</v>
          </cell>
          <cell r="E69">
            <v>2116362.4900000002</v>
          </cell>
        </row>
        <row r="70">
          <cell r="D70">
            <v>46106.07</v>
          </cell>
          <cell r="E70">
            <v>38710.82</v>
          </cell>
        </row>
        <row r="85">
          <cell r="D85">
            <v>0.34</v>
          </cell>
          <cell r="E85">
            <v>0.01</v>
          </cell>
        </row>
        <row r="117">
          <cell r="D117">
            <v>79671.63</v>
          </cell>
          <cell r="E117">
            <v>85008.22</v>
          </cell>
        </row>
        <row r="126">
          <cell r="D126">
            <v>0</v>
          </cell>
        </row>
        <row r="127">
          <cell r="D127">
            <v>733.29</v>
          </cell>
          <cell r="E127">
            <v>389.36</v>
          </cell>
        </row>
        <row r="129">
          <cell r="D129">
            <v>0</v>
          </cell>
          <cell r="E129">
            <v>398.17</v>
          </cell>
        </row>
        <row r="130">
          <cell r="D130">
            <v>2641.18</v>
          </cell>
        </row>
        <row r="135">
          <cell r="D135">
            <v>492500.68</v>
          </cell>
          <cell r="E135">
            <v>611918.6</v>
          </cell>
        </row>
        <row r="136">
          <cell r="D136">
            <v>15926.74</v>
          </cell>
          <cell r="E136">
            <v>15917.64</v>
          </cell>
        </row>
        <row r="154">
          <cell r="D154">
            <v>1662246.82</v>
          </cell>
          <cell r="E154">
            <v>1919676.55</v>
          </cell>
        </row>
        <row r="158">
          <cell r="D158">
            <v>73315.710000000006</v>
          </cell>
          <cell r="E158">
            <v>87880.74</v>
          </cell>
        </row>
        <row r="161">
          <cell r="D161">
            <v>271865.90999999997</v>
          </cell>
          <cell r="E161">
            <v>305899.77</v>
          </cell>
        </row>
        <row r="162">
          <cell r="D162">
            <v>102.47</v>
          </cell>
        </row>
        <row r="165">
          <cell r="D165">
            <v>6425.78</v>
          </cell>
          <cell r="E165">
            <v>9575.3799999999992</v>
          </cell>
        </row>
        <row r="166">
          <cell r="D166">
            <v>36781.82</v>
          </cell>
          <cell r="E166">
            <v>52092.09</v>
          </cell>
        </row>
        <row r="167">
          <cell r="D167">
            <v>2232.52</v>
          </cell>
          <cell r="E167">
            <v>1083.21</v>
          </cell>
        </row>
        <row r="168">
          <cell r="D168">
            <v>389.41</v>
          </cell>
          <cell r="E168">
            <v>268.8</v>
          </cell>
        </row>
        <row r="170">
          <cell r="D170">
            <v>21568.93</v>
          </cell>
          <cell r="E170">
            <v>22594.54</v>
          </cell>
        </row>
        <row r="171">
          <cell r="D171">
            <v>39681.99</v>
          </cell>
          <cell r="E171">
            <v>191725.93</v>
          </cell>
        </row>
        <row r="172">
          <cell r="D172">
            <v>28242.28</v>
          </cell>
          <cell r="E172">
            <v>25385.35</v>
          </cell>
        </row>
        <row r="173">
          <cell r="D173">
            <v>12946.49</v>
          </cell>
          <cell r="E173">
            <v>11309.24</v>
          </cell>
        </row>
        <row r="174">
          <cell r="D174">
            <v>8497.3799999999992</v>
          </cell>
          <cell r="E174">
            <v>2894.51</v>
          </cell>
        </row>
        <row r="176">
          <cell r="D176">
            <v>1216.8</v>
          </cell>
          <cell r="E176">
            <v>595.9</v>
          </cell>
        </row>
        <row r="178">
          <cell r="D178">
            <v>8012.31</v>
          </cell>
          <cell r="E178">
            <v>7823.14</v>
          </cell>
        </row>
        <row r="179">
          <cell r="D179">
            <v>35779.65</v>
          </cell>
          <cell r="E179">
            <v>26600.74</v>
          </cell>
        </row>
        <row r="181">
          <cell r="D181">
            <v>17377.689999999999</v>
          </cell>
          <cell r="E181">
            <v>17273.87</v>
          </cell>
        </row>
        <row r="182">
          <cell r="D182">
            <v>2256.34</v>
          </cell>
          <cell r="E182">
            <v>2167.4899999999998</v>
          </cell>
        </row>
        <row r="183">
          <cell r="D183">
            <v>2188.63</v>
          </cell>
          <cell r="E183">
            <v>6682.56</v>
          </cell>
        </row>
        <row r="184">
          <cell r="D184">
            <v>5008.8599999999997</v>
          </cell>
          <cell r="E184">
            <v>2214.37</v>
          </cell>
        </row>
        <row r="185">
          <cell r="D185">
            <v>4120.82</v>
          </cell>
          <cell r="E185">
            <v>4975.07</v>
          </cell>
        </row>
        <row r="186">
          <cell r="D186">
            <v>19667.78</v>
          </cell>
          <cell r="E186">
            <v>20737.400000000001</v>
          </cell>
        </row>
        <row r="187">
          <cell r="D187">
            <v>162.59</v>
          </cell>
          <cell r="E187">
            <v>343.02</v>
          </cell>
        </row>
        <row r="190">
          <cell r="D190">
            <v>2385.46</v>
          </cell>
          <cell r="E190">
            <v>2443.3000000000002</v>
          </cell>
        </row>
        <row r="191">
          <cell r="D191">
            <v>840.11</v>
          </cell>
          <cell r="E191">
            <v>1616.64</v>
          </cell>
        </row>
        <row r="192">
          <cell r="D192">
            <v>66.36</v>
          </cell>
          <cell r="E192">
            <v>199.09</v>
          </cell>
        </row>
        <row r="193">
          <cell r="D193">
            <v>4320.13</v>
          </cell>
          <cell r="E193">
            <v>4713.28</v>
          </cell>
        </row>
        <row r="194">
          <cell r="D194">
            <v>4929.63</v>
          </cell>
        </row>
        <row r="195">
          <cell r="D195">
            <v>1881.94</v>
          </cell>
          <cell r="E195">
            <v>519.29999999999995</v>
          </cell>
        </row>
        <row r="211">
          <cell r="D211">
            <v>1007.59</v>
          </cell>
          <cell r="E211">
            <v>982</v>
          </cell>
        </row>
        <row r="213">
          <cell r="D213">
            <v>2777.46</v>
          </cell>
        </row>
        <row r="260">
          <cell r="D260">
            <v>41547.49</v>
          </cell>
          <cell r="E260">
            <v>61544.5</v>
          </cell>
        </row>
        <row r="261">
          <cell r="E261">
            <v>400</v>
          </cell>
        </row>
        <row r="292">
          <cell r="D292">
            <v>28016.14</v>
          </cell>
          <cell r="E292">
            <v>55908.82</v>
          </cell>
        </row>
        <row r="313">
          <cell r="D313">
            <v>156.16</v>
          </cell>
          <cell r="E313">
            <v>105.52</v>
          </cell>
        </row>
        <row r="370">
          <cell r="D370">
            <v>27566.09</v>
          </cell>
          <cell r="E370">
            <v>13477.5</v>
          </cell>
        </row>
        <row r="371">
          <cell r="D371">
            <v>0</v>
          </cell>
        </row>
        <row r="372">
          <cell r="D372">
            <v>3773.97</v>
          </cell>
          <cell r="E372">
            <v>17243.740000000002</v>
          </cell>
        </row>
        <row r="374">
          <cell r="D374">
            <v>0</v>
          </cell>
        </row>
        <row r="375">
          <cell r="D375">
            <v>7177.85</v>
          </cell>
        </row>
        <row r="376">
          <cell r="D376">
            <v>8382.61</v>
          </cell>
          <cell r="E376">
            <v>16748.009999999998</v>
          </cell>
        </row>
        <row r="384">
          <cell r="D384">
            <v>48112.65</v>
          </cell>
          <cell r="E384">
            <v>40440.129999999997</v>
          </cell>
        </row>
        <row r="410">
          <cell r="D410">
            <v>24284.26</v>
          </cell>
          <cell r="E410">
            <v>54467.29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I. OPĆI DIO"/>
      <sheetName val="EKONOMSKA KLASIFIKACIJA"/>
      <sheetName val="IZVORI FINANCIRANJA"/>
      <sheetName val="POSEBNI DIO"/>
      <sheetName val="Sheet2"/>
      <sheetName val="Sheet1"/>
    </sheetNames>
    <sheetDataSet>
      <sheetData sheetId="0"/>
      <sheetData sheetId="1"/>
      <sheetData sheetId="2">
        <row r="8">
          <cell r="E8">
            <v>2143302</v>
          </cell>
        </row>
        <row r="9">
          <cell r="E9">
            <v>45128</v>
          </cell>
        </row>
        <row r="12">
          <cell r="E12">
            <v>0</v>
          </cell>
        </row>
        <row r="15">
          <cell r="E15">
            <v>80231</v>
          </cell>
        </row>
        <row r="18">
          <cell r="E18">
            <v>0</v>
          </cell>
        </row>
        <row r="19">
          <cell r="E19"/>
        </row>
        <row r="21">
          <cell r="E21">
            <v>398</v>
          </cell>
        </row>
        <row r="22">
          <cell r="E22">
            <v>0</v>
          </cell>
        </row>
        <row r="25">
          <cell r="E25">
            <v>518679</v>
          </cell>
        </row>
        <row r="26">
          <cell r="E26">
            <v>15927</v>
          </cell>
        </row>
        <row r="27">
          <cell r="E27">
            <v>0</v>
          </cell>
        </row>
        <row r="31">
          <cell r="E31">
            <v>0</v>
          </cell>
        </row>
        <row r="35">
          <cell r="E35">
            <v>1952639</v>
          </cell>
        </row>
        <row r="36">
          <cell r="E36">
            <v>71913</v>
          </cell>
        </row>
        <row r="38">
          <cell r="E38">
            <v>317816</v>
          </cell>
        </row>
        <row r="39">
          <cell r="E39">
            <v>697</v>
          </cell>
        </row>
        <row r="42">
          <cell r="E42">
            <v>8687</v>
          </cell>
        </row>
        <row r="43">
          <cell r="E43">
            <v>43067</v>
          </cell>
        </row>
        <row r="44">
          <cell r="E44">
            <v>1327</v>
          </cell>
        </row>
        <row r="45">
          <cell r="E45">
            <v>664</v>
          </cell>
        </row>
        <row r="47">
          <cell r="E47">
            <v>21369</v>
          </cell>
        </row>
        <row r="48">
          <cell r="E48">
            <v>141692</v>
          </cell>
        </row>
        <row r="49">
          <cell r="E49">
            <v>28986</v>
          </cell>
        </row>
        <row r="50">
          <cell r="E50">
            <v>6636</v>
          </cell>
        </row>
        <row r="51">
          <cell r="E51">
            <v>7034</v>
          </cell>
        </row>
        <row r="52">
          <cell r="E52">
            <v>1328</v>
          </cell>
        </row>
        <row r="54">
          <cell r="E54">
            <v>9290</v>
          </cell>
        </row>
        <row r="55">
          <cell r="E55">
            <v>28083</v>
          </cell>
        </row>
        <row r="56">
          <cell r="E56">
            <v>20572</v>
          </cell>
        </row>
        <row r="57">
          <cell r="E57">
            <v>2389</v>
          </cell>
        </row>
        <row r="58">
          <cell r="E58">
            <v>1061</v>
          </cell>
        </row>
        <row r="59">
          <cell r="E59">
            <v>3981</v>
          </cell>
        </row>
        <row r="60">
          <cell r="E60">
            <v>3318</v>
          </cell>
        </row>
        <row r="61">
          <cell r="E61">
            <v>24288</v>
          </cell>
        </row>
        <row r="62">
          <cell r="E62">
            <v>0</v>
          </cell>
        </row>
        <row r="64">
          <cell r="E64">
            <v>2389</v>
          </cell>
        </row>
        <row r="65">
          <cell r="E65">
            <v>398</v>
          </cell>
        </row>
        <row r="66">
          <cell r="E66">
            <v>133</v>
          </cell>
        </row>
        <row r="67">
          <cell r="E67">
            <v>5094</v>
          </cell>
        </row>
        <row r="68">
          <cell r="E68">
            <v>0</v>
          </cell>
        </row>
        <row r="69">
          <cell r="E69">
            <v>1991</v>
          </cell>
        </row>
        <row r="72">
          <cell r="E72">
            <v>1062</v>
          </cell>
        </row>
        <row r="73">
          <cell r="E73">
            <v>0</v>
          </cell>
        </row>
        <row r="76">
          <cell r="E76">
            <v>17918</v>
          </cell>
        </row>
        <row r="77">
          <cell r="E77">
            <v>0</v>
          </cell>
        </row>
        <row r="83">
          <cell r="E83">
            <v>25616</v>
          </cell>
        </row>
        <row r="84">
          <cell r="E84"/>
        </row>
        <row r="85">
          <cell r="E85">
            <v>3982</v>
          </cell>
        </row>
        <row r="86">
          <cell r="E86"/>
        </row>
        <row r="87">
          <cell r="E87"/>
        </row>
        <row r="88">
          <cell r="E88">
            <v>664</v>
          </cell>
        </row>
        <row r="90">
          <cell r="E90">
            <v>47581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 i rashodi"/>
    </sheetNames>
    <sheetDataSet>
      <sheetData sheetId="0">
        <row r="10">
          <cell r="N10">
            <v>389.36</v>
          </cell>
        </row>
        <row r="12">
          <cell r="N12">
            <v>19576.919999999998</v>
          </cell>
        </row>
        <row r="13">
          <cell r="N13">
            <v>169300.22999999998</v>
          </cell>
        </row>
        <row r="14">
          <cell r="N14">
            <v>1424.47</v>
          </cell>
        </row>
        <row r="15">
          <cell r="N15">
            <v>38710.82</v>
          </cell>
        </row>
        <row r="16">
          <cell r="N16">
            <v>84907.99</v>
          </cell>
        </row>
        <row r="17">
          <cell r="N17">
            <v>93.23</v>
          </cell>
        </row>
        <row r="18">
          <cell r="N18">
            <v>398.17</v>
          </cell>
        </row>
        <row r="19">
          <cell r="N19">
            <v>0</v>
          </cell>
        </row>
        <row r="20">
          <cell r="N20">
            <v>105.52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43A6-FAB0-4498-8377-B50CF282CA27}">
  <sheetPr codeName="Sheet1">
    <pageSetUpPr fitToPage="1"/>
  </sheetPr>
  <dimension ref="A3:I34"/>
  <sheetViews>
    <sheetView tabSelected="1" zoomScaleNormal="100" workbookViewId="0">
      <selection activeCell="A27" sqref="A27:I27"/>
    </sheetView>
  </sheetViews>
  <sheetFormatPr defaultColWidth="8.85546875" defaultRowHeight="15"/>
  <cols>
    <col min="1" max="16384" width="8.85546875" style="4"/>
  </cols>
  <sheetData>
    <row r="3" spans="1:9">
      <c r="A3" s="3"/>
      <c r="B3" s="3"/>
      <c r="C3" s="3"/>
      <c r="D3" s="3"/>
      <c r="E3" s="3"/>
      <c r="F3" s="3"/>
      <c r="G3" s="3"/>
    </row>
    <row r="4" spans="1:9" ht="26.25">
      <c r="A4" s="237" t="s">
        <v>166</v>
      </c>
      <c r="B4" s="237"/>
      <c r="C4" s="237"/>
      <c r="D4" s="237"/>
      <c r="E4" s="237"/>
      <c r="F4" s="237"/>
      <c r="G4" s="237"/>
      <c r="H4" s="237"/>
      <c r="I4" s="237"/>
    </row>
    <row r="5" spans="1:9" ht="26.25">
      <c r="A5" s="237" t="s">
        <v>167</v>
      </c>
      <c r="B5" s="237"/>
      <c r="C5" s="237"/>
      <c r="D5" s="237"/>
      <c r="E5" s="237"/>
      <c r="F5" s="237"/>
      <c r="G5" s="237"/>
      <c r="H5" s="237"/>
      <c r="I5" s="237"/>
    </row>
    <row r="6" spans="1:9">
      <c r="A6" s="3"/>
      <c r="B6" s="3"/>
      <c r="C6" s="3"/>
      <c r="D6" s="3"/>
      <c r="E6" s="3"/>
      <c r="F6" s="3"/>
      <c r="G6" s="3"/>
    </row>
    <row r="9" spans="1:9">
      <c r="A9" s="3"/>
      <c r="B9" s="3"/>
      <c r="C9" s="3"/>
      <c r="D9" s="3"/>
      <c r="E9" s="3"/>
      <c r="F9" s="3"/>
      <c r="G9" s="3"/>
    </row>
    <row r="10" spans="1:9" ht="21" customHeight="1">
      <c r="A10" s="240" t="s">
        <v>330</v>
      </c>
      <c r="B10" s="240"/>
      <c r="C10" s="240"/>
      <c r="D10" s="240"/>
      <c r="E10" s="240"/>
      <c r="F10" s="240"/>
      <c r="G10" s="240"/>
      <c r="H10" s="240"/>
      <c r="I10" s="240"/>
    </row>
    <row r="11" spans="1:9">
      <c r="A11" s="240"/>
      <c r="B11" s="240"/>
      <c r="C11" s="240"/>
      <c r="D11" s="240"/>
      <c r="E11" s="240"/>
      <c r="F11" s="240"/>
      <c r="G11" s="240"/>
      <c r="H11" s="240"/>
      <c r="I11" s="240"/>
    </row>
    <row r="12" spans="1:9">
      <c r="A12" s="240"/>
      <c r="B12" s="240"/>
      <c r="C12" s="240"/>
      <c r="D12" s="240"/>
      <c r="E12" s="240"/>
      <c r="F12" s="240"/>
      <c r="G12" s="240"/>
      <c r="H12" s="240"/>
      <c r="I12" s="240"/>
    </row>
    <row r="13" spans="1:9" ht="23.25">
      <c r="A13" s="238"/>
      <c r="B13" s="238"/>
      <c r="C13" s="238"/>
      <c r="D13" s="238"/>
      <c r="E13" s="238"/>
      <c r="F13" s="238"/>
      <c r="G13" s="238"/>
      <c r="H13" s="238"/>
      <c r="I13" s="238"/>
    </row>
    <row r="14" spans="1:9">
      <c r="A14" s="3"/>
      <c r="B14" s="3"/>
      <c r="C14" s="3"/>
      <c r="D14" s="3"/>
      <c r="E14" s="3"/>
      <c r="F14" s="3"/>
      <c r="G14" s="3"/>
    </row>
    <row r="16" spans="1:9">
      <c r="A16" s="3"/>
      <c r="B16" s="3"/>
      <c r="C16" s="3"/>
      <c r="D16" s="3"/>
      <c r="E16" s="3"/>
      <c r="F16" s="3"/>
      <c r="G16" s="3"/>
    </row>
    <row r="17" spans="1:9">
      <c r="A17" s="3"/>
      <c r="B17" s="3"/>
      <c r="C17" s="3"/>
      <c r="D17" s="3"/>
      <c r="E17" s="3"/>
      <c r="F17" s="3"/>
      <c r="G17" s="3"/>
    </row>
    <row r="18" spans="1:9">
      <c r="A18" s="3"/>
      <c r="B18" s="3"/>
      <c r="C18" s="3"/>
      <c r="D18" s="3"/>
      <c r="E18" s="3"/>
      <c r="F18" s="3"/>
      <c r="G18" s="3"/>
    </row>
    <row r="19" spans="1:9">
      <c r="A19" s="3"/>
      <c r="B19" s="3"/>
      <c r="C19" s="3"/>
      <c r="D19" s="3"/>
      <c r="E19" s="3"/>
      <c r="F19" s="3"/>
      <c r="G19" s="3"/>
    </row>
    <row r="20" spans="1:9">
      <c r="A20" s="3"/>
      <c r="B20" s="3"/>
      <c r="C20" s="3"/>
      <c r="D20" s="3"/>
      <c r="E20" s="3"/>
      <c r="F20" s="3"/>
      <c r="G20" s="3"/>
    </row>
    <row r="21" spans="1:9">
      <c r="A21" s="3"/>
      <c r="B21" s="3"/>
      <c r="C21" s="3"/>
      <c r="D21" s="3"/>
      <c r="E21" s="3"/>
      <c r="F21" s="3"/>
      <c r="G21" s="3"/>
    </row>
    <row r="22" spans="1:9">
      <c r="A22" s="3"/>
      <c r="B22" s="3"/>
      <c r="C22" s="3"/>
      <c r="D22" s="3"/>
      <c r="E22" s="3"/>
      <c r="F22" s="3"/>
      <c r="G22" s="3"/>
    </row>
    <row r="23" spans="1:9">
      <c r="A23" s="3"/>
      <c r="B23" s="3"/>
      <c r="C23" s="3"/>
      <c r="D23" s="3"/>
      <c r="E23" s="3"/>
      <c r="F23" s="3"/>
      <c r="G23" s="3"/>
    </row>
    <row r="24" spans="1:9">
      <c r="A24" s="3"/>
      <c r="B24" s="3"/>
      <c r="C24" s="3"/>
      <c r="D24" s="3"/>
      <c r="E24" s="3"/>
      <c r="F24" s="3"/>
      <c r="G24" s="3"/>
    </row>
    <row r="26" spans="1:9">
      <c r="A26" s="3"/>
      <c r="B26" s="3"/>
      <c r="C26" s="3"/>
      <c r="D26" s="3"/>
      <c r="E26" s="3"/>
      <c r="F26" s="3"/>
      <c r="G26" s="3"/>
    </row>
    <row r="27" spans="1:9" ht="15.75">
      <c r="A27" s="239" t="s">
        <v>331</v>
      </c>
      <c r="B27" s="239"/>
      <c r="C27" s="239"/>
      <c r="D27" s="239"/>
      <c r="E27" s="239"/>
      <c r="F27" s="239"/>
      <c r="G27" s="239"/>
      <c r="H27" s="239"/>
      <c r="I27" s="239"/>
    </row>
    <row r="28" spans="1:9">
      <c r="A28" s="3"/>
      <c r="B28" s="3"/>
      <c r="C28" s="3"/>
      <c r="D28" s="3"/>
      <c r="E28" s="3"/>
      <c r="F28" s="3"/>
      <c r="G28" s="3"/>
    </row>
    <row r="29" spans="1:9">
      <c r="A29" s="3"/>
      <c r="B29" s="3"/>
      <c r="C29" s="3"/>
      <c r="D29" s="3"/>
      <c r="E29" s="3"/>
      <c r="F29" s="3"/>
      <c r="G29" s="3"/>
    </row>
    <row r="31" spans="1:9">
      <c r="A31" s="3"/>
      <c r="B31" s="3"/>
      <c r="C31" s="3"/>
      <c r="D31" s="3"/>
      <c r="E31" s="3"/>
      <c r="F31" s="3"/>
      <c r="G31" s="3"/>
    </row>
    <row r="32" spans="1:9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</sheetData>
  <mergeCells count="5">
    <mergeCell ref="A4:I4"/>
    <mergeCell ref="A5:I5"/>
    <mergeCell ref="A13:I13"/>
    <mergeCell ref="A27:I27"/>
    <mergeCell ref="A10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EAC9-C136-4D52-82C3-A01FE74B86D5}">
  <sheetPr codeName="Sheet8">
    <pageSetUpPr fitToPage="1"/>
  </sheetPr>
  <dimension ref="B1:M30"/>
  <sheetViews>
    <sheetView showGridLines="0" workbookViewId="0">
      <selection activeCell="A27" sqref="A27:I27"/>
    </sheetView>
  </sheetViews>
  <sheetFormatPr defaultRowHeight="15.75"/>
  <cols>
    <col min="1" max="1" width="9.140625" style="13"/>
    <col min="2" max="2" width="40.28515625" style="21" bestFit="1" customWidth="1"/>
    <col min="3" max="3" width="13.28515625" style="21" bestFit="1" customWidth="1"/>
    <col min="4" max="5" width="16.7109375" style="21" customWidth="1"/>
    <col min="6" max="6" width="13.42578125" style="13" customWidth="1"/>
    <col min="7" max="7" width="10.5703125" style="13" customWidth="1"/>
    <col min="8" max="8" width="11.28515625" style="13" customWidth="1"/>
    <col min="9" max="9" width="9.140625" style="13"/>
    <col min="10" max="10" width="14.7109375" style="13" customWidth="1"/>
    <col min="11" max="11" width="15" style="13" customWidth="1"/>
    <col min="12" max="12" width="15.85546875" style="13" customWidth="1"/>
    <col min="13" max="257" width="9.140625" style="13"/>
    <col min="258" max="258" width="7.5703125" style="13" customWidth="1"/>
    <col min="259" max="259" width="40.7109375" style="13" customWidth="1"/>
    <col min="260" max="260" width="13.42578125" style="13" customWidth="1"/>
    <col min="261" max="261" width="16.7109375" style="13" customWidth="1"/>
    <col min="262" max="262" width="13.42578125" style="13" customWidth="1"/>
    <col min="263" max="263" width="10.5703125" style="13" customWidth="1"/>
    <col min="264" max="264" width="11.28515625" style="13" customWidth="1"/>
    <col min="265" max="265" width="9.140625" style="13"/>
    <col min="266" max="266" width="14.7109375" style="13" customWidth="1"/>
    <col min="267" max="267" width="15" style="13" customWidth="1"/>
    <col min="268" max="268" width="15.85546875" style="13" customWidth="1"/>
    <col min="269" max="513" width="9.140625" style="13"/>
    <col min="514" max="514" width="7.5703125" style="13" customWidth="1"/>
    <col min="515" max="515" width="40.7109375" style="13" customWidth="1"/>
    <col min="516" max="516" width="13.42578125" style="13" customWidth="1"/>
    <col min="517" max="517" width="16.7109375" style="13" customWidth="1"/>
    <col min="518" max="518" width="13.42578125" style="13" customWidth="1"/>
    <col min="519" max="519" width="10.5703125" style="13" customWidth="1"/>
    <col min="520" max="520" width="11.28515625" style="13" customWidth="1"/>
    <col min="521" max="521" width="9.140625" style="13"/>
    <col min="522" max="522" width="14.7109375" style="13" customWidth="1"/>
    <col min="523" max="523" width="15" style="13" customWidth="1"/>
    <col min="524" max="524" width="15.85546875" style="13" customWidth="1"/>
    <col min="525" max="769" width="9.140625" style="13"/>
    <col min="770" max="770" width="7.5703125" style="13" customWidth="1"/>
    <col min="771" max="771" width="40.7109375" style="13" customWidth="1"/>
    <col min="772" max="772" width="13.42578125" style="13" customWidth="1"/>
    <col min="773" max="773" width="16.7109375" style="13" customWidth="1"/>
    <col min="774" max="774" width="13.42578125" style="13" customWidth="1"/>
    <col min="775" max="775" width="10.5703125" style="13" customWidth="1"/>
    <col min="776" max="776" width="11.28515625" style="13" customWidth="1"/>
    <col min="777" max="777" width="9.140625" style="13"/>
    <col min="778" max="778" width="14.7109375" style="13" customWidth="1"/>
    <col min="779" max="779" width="15" style="13" customWidth="1"/>
    <col min="780" max="780" width="15.85546875" style="13" customWidth="1"/>
    <col min="781" max="1025" width="9.140625" style="13"/>
    <col min="1026" max="1026" width="7.5703125" style="13" customWidth="1"/>
    <col min="1027" max="1027" width="40.7109375" style="13" customWidth="1"/>
    <col min="1028" max="1028" width="13.42578125" style="13" customWidth="1"/>
    <col min="1029" max="1029" width="16.7109375" style="13" customWidth="1"/>
    <col min="1030" max="1030" width="13.42578125" style="13" customWidth="1"/>
    <col min="1031" max="1031" width="10.5703125" style="13" customWidth="1"/>
    <col min="1032" max="1032" width="11.28515625" style="13" customWidth="1"/>
    <col min="1033" max="1033" width="9.140625" style="13"/>
    <col min="1034" max="1034" width="14.7109375" style="13" customWidth="1"/>
    <col min="1035" max="1035" width="15" style="13" customWidth="1"/>
    <col min="1036" max="1036" width="15.85546875" style="13" customWidth="1"/>
    <col min="1037" max="1281" width="9.140625" style="13"/>
    <col min="1282" max="1282" width="7.5703125" style="13" customWidth="1"/>
    <col min="1283" max="1283" width="40.7109375" style="13" customWidth="1"/>
    <col min="1284" max="1284" width="13.42578125" style="13" customWidth="1"/>
    <col min="1285" max="1285" width="16.7109375" style="13" customWidth="1"/>
    <col min="1286" max="1286" width="13.42578125" style="13" customWidth="1"/>
    <col min="1287" max="1287" width="10.5703125" style="13" customWidth="1"/>
    <col min="1288" max="1288" width="11.28515625" style="13" customWidth="1"/>
    <col min="1289" max="1289" width="9.140625" style="13"/>
    <col min="1290" max="1290" width="14.7109375" style="13" customWidth="1"/>
    <col min="1291" max="1291" width="15" style="13" customWidth="1"/>
    <col min="1292" max="1292" width="15.85546875" style="13" customWidth="1"/>
    <col min="1293" max="1537" width="9.140625" style="13"/>
    <col min="1538" max="1538" width="7.5703125" style="13" customWidth="1"/>
    <col min="1539" max="1539" width="40.7109375" style="13" customWidth="1"/>
    <col min="1540" max="1540" width="13.42578125" style="13" customWidth="1"/>
    <col min="1541" max="1541" width="16.7109375" style="13" customWidth="1"/>
    <col min="1542" max="1542" width="13.42578125" style="13" customWidth="1"/>
    <col min="1543" max="1543" width="10.5703125" style="13" customWidth="1"/>
    <col min="1544" max="1544" width="11.28515625" style="13" customWidth="1"/>
    <col min="1545" max="1545" width="9.140625" style="13"/>
    <col min="1546" max="1546" width="14.7109375" style="13" customWidth="1"/>
    <col min="1547" max="1547" width="15" style="13" customWidth="1"/>
    <col min="1548" max="1548" width="15.85546875" style="13" customWidth="1"/>
    <col min="1549" max="1793" width="9.140625" style="13"/>
    <col min="1794" max="1794" width="7.5703125" style="13" customWidth="1"/>
    <col min="1795" max="1795" width="40.7109375" style="13" customWidth="1"/>
    <col min="1796" max="1796" width="13.42578125" style="13" customWidth="1"/>
    <col min="1797" max="1797" width="16.7109375" style="13" customWidth="1"/>
    <col min="1798" max="1798" width="13.42578125" style="13" customWidth="1"/>
    <col min="1799" max="1799" width="10.5703125" style="13" customWidth="1"/>
    <col min="1800" max="1800" width="11.28515625" style="13" customWidth="1"/>
    <col min="1801" max="1801" width="9.140625" style="13"/>
    <col min="1802" max="1802" width="14.7109375" style="13" customWidth="1"/>
    <col min="1803" max="1803" width="15" style="13" customWidth="1"/>
    <col min="1804" max="1804" width="15.85546875" style="13" customWidth="1"/>
    <col min="1805" max="2049" width="9.140625" style="13"/>
    <col min="2050" max="2050" width="7.5703125" style="13" customWidth="1"/>
    <col min="2051" max="2051" width="40.7109375" style="13" customWidth="1"/>
    <col min="2052" max="2052" width="13.42578125" style="13" customWidth="1"/>
    <col min="2053" max="2053" width="16.7109375" style="13" customWidth="1"/>
    <col min="2054" max="2054" width="13.42578125" style="13" customWidth="1"/>
    <col min="2055" max="2055" width="10.5703125" style="13" customWidth="1"/>
    <col min="2056" max="2056" width="11.28515625" style="13" customWidth="1"/>
    <col min="2057" max="2057" width="9.140625" style="13"/>
    <col min="2058" max="2058" width="14.7109375" style="13" customWidth="1"/>
    <col min="2059" max="2059" width="15" style="13" customWidth="1"/>
    <col min="2060" max="2060" width="15.85546875" style="13" customWidth="1"/>
    <col min="2061" max="2305" width="9.140625" style="13"/>
    <col min="2306" max="2306" width="7.5703125" style="13" customWidth="1"/>
    <col min="2307" max="2307" width="40.7109375" style="13" customWidth="1"/>
    <col min="2308" max="2308" width="13.42578125" style="13" customWidth="1"/>
    <col min="2309" max="2309" width="16.7109375" style="13" customWidth="1"/>
    <col min="2310" max="2310" width="13.42578125" style="13" customWidth="1"/>
    <col min="2311" max="2311" width="10.5703125" style="13" customWidth="1"/>
    <col min="2312" max="2312" width="11.28515625" style="13" customWidth="1"/>
    <col min="2313" max="2313" width="9.140625" style="13"/>
    <col min="2314" max="2314" width="14.7109375" style="13" customWidth="1"/>
    <col min="2315" max="2315" width="15" style="13" customWidth="1"/>
    <col min="2316" max="2316" width="15.85546875" style="13" customWidth="1"/>
    <col min="2317" max="2561" width="9.140625" style="13"/>
    <col min="2562" max="2562" width="7.5703125" style="13" customWidth="1"/>
    <col min="2563" max="2563" width="40.7109375" style="13" customWidth="1"/>
    <col min="2564" max="2564" width="13.42578125" style="13" customWidth="1"/>
    <col min="2565" max="2565" width="16.7109375" style="13" customWidth="1"/>
    <col min="2566" max="2566" width="13.42578125" style="13" customWidth="1"/>
    <col min="2567" max="2567" width="10.5703125" style="13" customWidth="1"/>
    <col min="2568" max="2568" width="11.28515625" style="13" customWidth="1"/>
    <col min="2569" max="2569" width="9.140625" style="13"/>
    <col min="2570" max="2570" width="14.7109375" style="13" customWidth="1"/>
    <col min="2571" max="2571" width="15" style="13" customWidth="1"/>
    <col min="2572" max="2572" width="15.85546875" style="13" customWidth="1"/>
    <col min="2573" max="2817" width="9.140625" style="13"/>
    <col min="2818" max="2818" width="7.5703125" style="13" customWidth="1"/>
    <col min="2819" max="2819" width="40.7109375" style="13" customWidth="1"/>
    <col min="2820" max="2820" width="13.42578125" style="13" customWidth="1"/>
    <col min="2821" max="2821" width="16.7109375" style="13" customWidth="1"/>
    <col min="2822" max="2822" width="13.42578125" style="13" customWidth="1"/>
    <col min="2823" max="2823" width="10.5703125" style="13" customWidth="1"/>
    <col min="2824" max="2824" width="11.28515625" style="13" customWidth="1"/>
    <col min="2825" max="2825" width="9.140625" style="13"/>
    <col min="2826" max="2826" width="14.7109375" style="13" customWidth="1"/>
    <col min="2827" max="2827" width="15" style="13" customWidth="1"/>
    <col min="2828" max="2828" width="15.85546875" style="13" customWidth="1"/>
    <col min="2829" max="3073" width="9.140625" style="13"/>
    <col min="3074" max="3074" width="7.5703125" style="13" customWidth="1"/>
    <col min="3075" max="3075" width="40.7109375" style="13" customWidth="1"/>
    <col min="3076" max="3076" width="13.42578125" style="13" customWidth="1"/>
    <col min="3077" max="3077" width="16.7109375" style="13" customWidth="1"/>
    <col min="3078" max="3078" width="13.42578125" style="13" customWidth="1"/>
    <col min="3079" max="3079" width="10.5703125" style="13" customWidth="1"/>
    <col min="3080" max="3080" width="11.28515625" style="13" customWidth="1"/>
    <col min="3081" max="3081" width="9.140625" style="13"/>
    <col min="3082" max="3082" width="14.7109375" style="13" customWidth="1"/>
    <col min="3083" max="3083" width="15" style="13" customWidth="1"/>
    <col min="3084" max="3084" width="15.85546875" style="13" customWidth="1"/>
    <col min="3085" max="3329" width="9.140625" style="13"/>
    <col min="3330" max="3330" width="7.5703125" style="13" customWidth="1"/>
    <col min="3331" max="3331" width="40.7109375" style="13" customWidth="1"/>
    <col min="3332" max="3332" width="13.42578125" style="13" customWidth="1"/>
    <col min="3333" max="3333" width="16.7109375" style="13" customWidth="1"/>
    <col min="3334" max="3334" width="13.42578125" style="13" customWidth="1"/>
    <col min="3335" max="3335" width="10.5703125" style="13" customWidth="1"/>
    <col min="3336" max="3336" width="11.28515625" style="13" customWidth="1"/>
    <col min="3337" max="3337" width="9.140625" style="13"/>
    <col min="3338" max="3338" width="14.7109375" style="13" customWidth="1"/>
    <col min="3339" max="3339" width="15" style="13" customWidth="1"/>
    <col min="3340" max="3340" width="15.85546875" style="13" customWidth="1"/>
    <col min="3341" max="3585" width="9.140625" style="13"/>
    <col min="3586" max="3586" width="7.5703125" style="13" customWidth="1"/>
    <col min="3587" max="3587" width="40.7109375" style="13" customWidth="1"/>
    <col min="3588" max="3588" width="13.42578125" style="13" customWidth="1"/>
    <col min="3589" max="3589" width="16.7109375" style="13" customWidth="1"/>
    <col min="3590" max="3590" width="13.42578125" style="13" customWidth="1"/>
    <col min="3591" max="3591" width="10.5703125" style="13" customWidth="1"/>
    <col min="3592" max="3592" width="11.28515625" style="13" customWidth="1"/>
    <col min="3593" max="3593" width="9.140625" style="13"/>
    <col min="3594" max="3594" width="14.7109375" style="13" customWidth="1"/>
    <col min="3595" max="3595" width="15" style="13" customWidth="1"/>
    <col min="3596" max="3596" width="15.85546875" style="13" customWidth="1"/>
    <col min="3597" max="3841" width="9.140625" style="13"/>
    <col min="3842" max="3842" width="7.5703125" style="13" customWidth="1"/>
    <col min="3843" max="3843" width="40.7109375" style="13" customWidth="1"/>
    <col min="3844" max="3844" width="13.42578125" style="13" customWidth="1"/>
    <col min="3845" max="3845" width="16.7109375" style="13" customWidth="1"/>
    <col min="3846" max="3846" width="13.42578125" style="13" customWidth="1"/>
    <col min="3847" max="3847" width="10.5703125" style="13" customWidth="1"/>
    <col min="3848" max="3848" width="11.28515625" style="13" customWidth="1"/>
    <col min="3849" max="3849" width="9.140625" style="13"/>
    <col min="3850" max="3850" width="14.7109375" style="13" customWidth="1"/>
    <col min="3851" max="3851" width="15" style="13" customWidth="1"/>
    <col min="3852" max="3852" width="15.85546875" style="13" customWidth="1"/>
    <col min="3853" max="4097" width="9.140625" style="13"/>
    <col min="4098" max="4098" width="7.5703125" style="13" customWidth="1"/>
    <col min="4099" max="4099" width="40.7109375" style="13" customWidth="1"/>
    <col min="4100" max="4100" width="13.42578125" style="13" customWidth="1"/>
    <col min="4101" max="4101" width="16.7109375" style="13" customWidth="1"/>
    <col min="4102" max="4102" width="13.42578125" style="13" customWidth="1"/>
    <col min="4103" max="4103" width="10.5703125" style="13" customWidth="1"/>
    <col min="4104" max="4104" width="11.28515625" style="13" customWidth="1"/>
    <col min="4105" max="4105" width="9.140625" style="13"/>
    <col min="4106" max="4106" width="14.7109375" style="13" customWidth="1"/>
    <col min="4107" max="4107" width="15" style="13" customWidth="1"/>
    <col min="4108" max="4108" width="15.85546875" style="13" customWidth="1"/>
    <col min="4109" max="4353" width="9.140625" style="13"/>
    <col min="4354" max="4354" width="7.5703125" style="13" customWidth="1"/>
    <col min="4355" max="4355" width="40.7109375" style="13" customWidth="1"/>
    <col min="4356" max="4356" width="13.42578125" style="13" customWidth="1"/>
    <col min="4357" max="4357" width="16.7109375" style="13" customWidth="1"/>
    <col min="4358" max="4358" width="13.42578125" style="13" customWidth="1"/>
    <col min="4359" max="4359" width="10.5703125" style="13" customWidth="1"/>
    <col min="4360" max="4360" width="11.28515625" style="13" customWidth="1"/>
    <col min="4361" max="4361" width="9.140625" style="13"/>
    <col min="4362" max="4362" width="14.7109375" style="13" customWidth="1"/>
    <col min="4363" max="4363" width="15" style="13" customWidth="1"/>
    <col min="4364" max="4364" width="15.85546875" style="13" customWidth="1"/>
    <col min="4365" max="4609" width="9.140625" style="13"/>
    <col min="4610" max="4610" width="7.5703125" style="13" customWidth="1"/>
    <col min="4611" max="4611" width="40.7109375" style="13" customWidth="1"/>
    <col min="4612" max="4612" width="13.42578125" style="13" customWidth="1"/>
    <col min="4613" max="4613" width="16.7109375" style="13" customWidth="1"/>
    <col min="4614" max="4614" width="13.42578125" style="13" customWidth="1"/>
    <col min="4615" max="4615" width="10.5703125" style="13" customWidth="1"/>
    <col min="4616" max="4616" width="11.28515625" style="13" customWidth="1"/>
    <col min="4617" max="4617" width="9.140625" style="13"/>
    <col min="4618" max="4618" width="14.7109375" style="13" customWidth="1"/>
    <col min="4619" max="4619" width="15" style="13" customWidth="1"/>
    <col min="4620" max="4620" width="15.85546875" style="13" customWidth="1"/>
    <col min="4621" max="4865" width="9.140625" style="13"/>
    <col min="4866" max="4866" width="7.5703125" style="13" customWidth="1"/>
    <col min="4867" max="4867" width="40.7109375" style="13" customWidth="1"/>
    <col min="4868" max="4868" width="13.42578125" style="13" customWidth="1"/>
    <col min="4869" max="4869" width="16.7109375" style="13" customWidth="1"/>
    <col min="4870" max="4870" width="13.42578125" style="13" customWidth="1"/>
    <col min="4871" max="4871" width="10.5703125" style="13" customWidth="1"/>
    <col min="4872" max="4872" width="11.28515625" style="13" customWidth="1"/>
    <col min="4873" max="4873" width="9.140625" style="13"/>
    <col min="4874" max="4874" width="14.7109375" style="13" customWidth="1"/>
    <col min="4875" max="4875" width="15" style="13" customWidth="1"/>
    <col min="4876" max="4876" width="15.85546875" style="13" customWidth="1"/>
    <col min="4877" max="5121" width="9.140625" style="13"/>
    <col min="5122" max="5122" width="7.5703125" style="13" customWidth="1"/>
    <col min="5123" max="5123" width="40.7109375" style="13" customWidth="1"/>
    <col min="5124" max="5124" width="13.42578125" style="13" customWidth="1"/>
    <col min="5125" max="5125" width="16.7109375" style="13" customWidth="1"/>
    <col min="5126" max="5126" width="13.42578125" style="13" customWidth="1"/>
    <col min="5127" max="5127" width="10.5703125" style="13" customWidth="1"/>
    <col min="5128" max="5128" width="11.28515625" style="13" customWidth="1"/>
    <col min="5129" max="5129" width="9.140625" style="13"/>
    <col min="5130" max="5130" width="14.7109375" style="13" customWidth="1"/>
    <col min="5131" max="5131" width="15" style="13" customWidth="1"/>
    <col min="5132" max="5132" width="15.85546875" style="13" customWidth="1"/>
    <col min="5133" max="5377" width="9.140625" style="13"/>
    <col min="5378" max="5378" width="7.5703125" style="13" customWidth="1"/>
    <col min="5379" max="5379" width="40.7109375" style="13" customWidth="1"/>
    <col min="5380" max="5380" width="13.42578125" style="13" customWidth="1"/>
    <col min="5381" max="5381" width="16.7109375" style="13" customWidth="1"/>
    <col min="5382" max="5382" width="13.42578125" style="13" customWidth="1"/>
    <col min="5383" max="5383" width="10.5703125" style="13" customWidth="1"/>
    <col min="5384" max="5384" width="11.28515625" style="13" customWidth="1"/>
    <col min="5385" max="5385" width="9.140625" style="13"/>
    <col min="5386" max="5386" width="14.7109375" style="13" customWidth="1"/>
    <col min="5387" max="5387" width="15" style="13" customWidth="1"/>
    <col min="5388" max="5388" width="15.85546875" style="13" customWidth="1"/>
    <col min="5389" max="5633" width="9.140625" style="13"/>
    <col min="5634" max="5634" width="7.5703125" style="13" customWidth="1"/>
    <col min="5635" max="5635" width="40.7109375" style="13" customWidth="1"/>
    <col min="5636" max="5636" width="13.42578125" style="13" customWidth="1"/>
    <col min="5637" max="5637" width="16.7109375" style="13" customWidth="1"/>
    <col min="5638" max="5638" width="13.42578125" style="13" customWidth="1"/>
    <col min="5639" max="5639" width="10.5703125" style="13" customWidth="1"/>
    <col min="5640" max="5640" width="11.28515625" style="13" customWidth="1"/>
    <col min="5641" max="5641" width="9.140625" style="13"/>
    <col min="5642" max="5642" width="14.7109375" style="13" customWidth="1"/>
    <col min="5643" max="5643" width="15" style="13" customWidth="1"/>
    <col min="5644" max="5644" width="15.85546875" style="13" customWidth="1"/>
    <col min="5645" max="5889" width="9.140625" style="13"/>
    <col min="5890" max="5890" width="7.5703125" style="13" customWidth="1"/>
    <col min="5891" max="5891" width="40.7109375" style="13" customWidth="1"/>
    <col min="5892" max="5892" width="13.42578125" style="13" customWidth="1"/>
    <col min="5893" max="5893" width="16.7109375" style="13" customWidth="1"/>
    <col min="5894" max="5894" width="13.42578125" style="13" customWidth="1"/>
    <col min="5895" max="5895" width="10.5703125" style="13" customWidth="1"/>
    <col min="5896" max="5896" width="11.28515625" style="13" customWidth="1"/>
    <col min="5897" max="5897" width="9.140625" style="13"/>
    <col min="5898" max="5898" width="14.7109375" style="13" customWidth="1"/>
    <col min="5899" max="5899" width="15" style="13" customWidth="1"/>
    <col min="5900" max="5900" width="15.85546875" style="13" customWidth="1"/>
    <col min="5901" max="6145" width="9.140625" style="13"/>
    <col min="6146" max="6146" width="7.5703125" style="13" customWidth="1"/>
    <col min="6147" max="6147" width="40.7109375" style="13" customWidth="1"/>
    <col min="6148" max="6148" width="13.42578125" style="13" customWidth="1"/>
    <col min="6149" max="6149" width="16.7109375" style="13" customWidth="1"/>
    <col min="6150" max="6150" width="13.42578125" style="13" customWidth="1"/>
    <col min="6151" max="6151" width="10.5703125" style="13" customWidth="1"/>
    <col min="6152" max="6152" width="11.28515625" style="13" customWidth="1"/>
    <col min="6153" max="6153" width="9.140625" style="13"/>
    <col min="6154" max="6154" width="14.7109375" style="13" customWidth="1"/>
    <col min="6155" max="6155" width="15" style="13" customWidth="1"/>
    <col min="6156" max="6156" width="15.85546875" style="13" customWidth="1"/>
    <col min="6157" max="6401" width="9.140625" style="13"/>
    <col min="6402" max="6402" width="7.5703125" style="13" customWidth="1"/>
    <col min="6403" max="6403" width="40.7109375" style="13" customWidth="1"/>
    <col min="6404" max="6404" width="13.42578125" style="13" customWidth="1"/>
    <col min="6405" max="6405" width="16.7109375" style="13" customWidth="1"/>
    <col min="6406" max="6406" width="13.42578125" style="13" customWidth="1"/>
    <col min="6407" max="6407" width="10.5703125" style="13" customWidth="1"/>
    <col min="6408" max="6408" width="11.28515625" style="13" customWidth="1"/>
    <col min="6409" max="6409" width="9.140625" style="13"/>
    <col min="6410" max="6410" width="14.7109375" style="13" customWidth="1"/>
    <col min="6411" max="6411" width="15" style="13" customWidth="1"/>
    <col min="6412" max="6412" width="15.85546875" style="13" customWidth="1"/>
    <col min="6413" max="6657" width="9.140625" style="13"/>
    <col min="6658" max="6658" width="7.5703125" style="13" customWidth="1"/>
    <col min="6659" max="6659" width="40.7109375" style="13" customWidth="1"/>
    <col min="6660" max="6660" width="13.42578125" style="13" customWidth="1"/>
    <col min="6661" max="6661" width="16.7109375" style="13" customWidth="1"/>
    <col min="6662" max="6662" width="13.42578125" style="13" customWidth="1"/>
    <col min="6663" max="6663" width="10.5703125" style="13" customWidth="1"/>
    <col min="6664" max="6664" width="11.28515625" style="13" customWidth="1"/>
    <col min="6665" max="6665" width="9.140625" style="13"/>
    <col min="6666" max="6666" width="14.7109375" style="13" customWidth="1"/>
    <col min="6667" max="6667" width="15" style="13" customWidth="1"/>
    <col min="6668" max="6668" width="15.85546875" style="13" customWidth="1"/>
    <col min="6669" max="6913" width="9.140625" style="13"/>
    <col min="6914" max="6914" width="7.5703125" style="13" customWidth="1"/>
    <col min="6915" max="6915" width="40.7109375" style="13" customWidth="1"/>
    <col min="6916" max="6916" width="13.42578125" style="13" customWidth="1"/>
    <col min="6917" max="6917" width="16.7109375" style="13" customWidth="1"/>
    <col min="6918" max="6918" width="13.42578125" style="13" customWidth="1"/>
    <col min="6919" max="6919" width="10.5703125" style="13" customWidth="1"/>
    <col min="6920" max="6920" width="11.28515625" style="13" customWidth="1"/>
    <col min="6921" max="6921" width="9.140625" style="13"/>
    <col min="6922" max="6922" width="14.7109375" style="13" customWidth="1"/>
    <col min="6923" max="6923" width="15" style="13" customWidth="1"/>
    <col min="6924" max="6924" width="15.85546875" style="13" customWidth="1"/>
    <col min="6925" max="7169" width="9.140625" style="13"/>
    <col min="7170" max="7170" width="7.5703125" style="13" customWidth="1"/>
    <col min="7171" max="7171" width="40.7109375" style="13" customWidth="1"/>
    <col min="7172" max="7172" width="13.42578125" style="13" customWidth="1"/>
    <col min="7173" max="7173" width="16.7109375" style="13" customWidth="1"/>
    <col min="7174" max="7174" width="13.42578125" style="13" customWidth="1"/>
    <col min="7175" max="7175" width="10.5703125" style="13" customWidth="1"/>
    <col min="7176" max="7176" width="11.28515625" style="13" customWidth="1"/>
    <col min="7177" max="7177" width="9.140625" style="13"/>
    <col min="7178" max="7178" width="14.7109375" style="13" customWidth="1"/>
    <col min="7179" max="7179" width="15" style="13" customWidth="1"/>
    <col min="7180" max="7180" width="15.85546875" style="13" customWidth="1"/>
    <col min="7181" max="7425" width="9.140625" style="13"/>
    <col min="7426" max="7426" width="7.5703125" style="13" customWidth="1"/>
    <col min="7427" max="7427" width="40.7109375" style="13" customWidth="1"/>
    <col min="7428" max="7428" width="13.42578125" style="13" customWidth="1"/>
    <col min="7429" max="7429" width="16.7109375" style="13" customWidth="1"/>
    <col min="7430" max="7430" width="13.42578125" style="13" customWidth="1"/>
    <col min="7431" max="7431" width="10.5703125" style="13" customWidth="1"/>
    <col min="7432" max="7432" width="11.28515625" style="13" customWidth="1"/>
    <col min="7433" max="7433" width="9.140625" style="13"/>
    <col min="7434" max="7434" width="14.7109375" style="13" customWidth="1"/>
    <col min="7435" max="7435" width="15" style="13" customWidth="1"/>
    <col min="7436" max="7436" width="15.85546875" style="13" customWidth="1"/>
    <col min="7437" max="7681" width="9.140625" style="13"/>
    <col min="7682" max="7682" width="7.5703125" style="13" customWidth="1"/>
    <col min="7683" max="7683" width="40.7109375" style="13" customWidth="1"/>
    <col min="7684" max="7684" width="13.42578125" style="13" customWidth="1"/>
    <col min="7685" max="7685" width="16.7109375" style="13" customWidth="1"/>
    <col min="7686" max="7686" width="13.42578125" style="13" customWidth="1"/>
    <col min="7687" max="7687" width="10.5703125" style="13" customWidth="1"/>
    <col min="7688" max="7688" width="11.28515625" style="13" customWidth="1"/>
    <col min="7689" max="7689" width="9.140625" style="13"/>
    <col min="7690" max="7690" width="14.7109375" style="13" customWidth="1"/>
    <col min="7691" max="7691" width="15" style="13" customWidth="1"/>
    <col min="7692" max="7692" width="15.85546875" style="13" customWidth="1"/>
    <col min="7693" max="7937" width="9.140625" style="13"/>
    <col min="7938" max="7938" width="7.5703125" style="13" customWidth="1"/>
    <col min="7939" max="7939" width="40.7109375" style="13" customWidth="1"/>
    <col min="7940" max="7940" width="13.42578125" style="13" customWidth="1"/>
    <col min="7941" max="7941" width="16.7109375" style="13" customWidth="1"/>
    <col min="7942" max="7942" width="13.42578125" style="13" customWidth="1"/>
    <col min="7943" max="7943" width="10.5703125" style="13" customWidth="1"/>
    <col min="7944" max="7944" width="11.28515625" style="13" customWidth="1"/>
    <col min="7945" max="7945" width="9.140625" style="13"/>
    <col min="7946" max="7946" width="14.7109375" style="13" customWidth="1"/>
    <col min="7947" max="7947" width="15" style="13" customWidth="1"/>
    <col min="7948" max="7948" width="15.85546875" style="13" customWidth="1"/>
    <col min="7949" max="8193" width="9.140625" style="13"/>
    <col min="8194" max="8194" width="7.5703125" style="13" customWidth="1"/>
    <col min="8195" max="8195" width="40.7109375" style="13" customWidth="1"/>
    <col min="8196" max="8196" width="13.42578125" style="13" customWidth="1"/>
    <col min="8197" max="8197" width="16.7109375" style="13" customWidth="1"/>
    <col min="8198" max="8198" width="13.42578125" style="13" customWidth="1"/>
    <col min="8199" max="8199" width="10.5703125" style="13" customWidth="1"/>
    <col min="8200" max="8200" width="11.28515625" style="13" customWidth="1"/>
    <col min="8201" max="8201" width="9.140625" style="13"/>
    <col min="8202" max="8202" width="14.7109375" style="13" customWidth="1"/>
    <col min="8203" max="8203" width="15" style="13" customWidth="1"/>
    <col min="8204" max="8204" width="15.85546875" style="13" customWidth="1"/>
    <col min="8205" max="8449" width="9.140625" style="13"/>
    <col min="8450" max="8450" width="7.5703125" style="13" customWidth="1"/>
    <col min="8451" max="8451" width="40.7109375" style="13" customWidth="1"/>
    <col min="8452" max="8452" width="13.42578125" style="13" customWidth="1"/>
    <col min="8453" max="8453" width="16.7109375" style="13" customWidth="1"/>
    <col min="8454" max="8454" width="13.42578125" style="13" customWidth="1"/>
    <col min="8455" max="8455" width="10.5703125" style="13" customWidth="1"/>
    <col min="8456" max="8456" width="11.28515625" style="13" customWidth="1"/>
    <col min="8457" max="8457" width="9.140625" style="13"/>
    <col min="8458" max="8458" width="14.7109375" style="13" customWidth="1"/>
    <col min="8459" max="8459" width="15" style="13" customWidth="1"/>
    <col min="8460" max="8460" width="15.85546875" style="13" customWidth="1"/>
    <col min="8461" max="8705" width="9.140625" style="13"/>
    <col min="8706" max="8706" width="7.5703125" style="13" customWidth="1"/>
    <col min="8707" max="8707" width="40.7109375" style="13" customWidth="1"/>
    <col min="8708" max="8708" width="13.42578125" style="13" customWidth="1"/>
    <col min="8709" max="8709" width="16.7109375" style="13" customWidth="1"/>
    <col min="8710" max="8710" width="13.42578125" style="13" customWidth="1"/>
    <col min="8711" max="8711" width="10.5703125" style="13" customWidth="1"/>
    <col min="8712" max="8712" width="11.28515625" style="13" customWidth="1"/>
    <col min="8713" max="8713" width="9.140625" style="13"/>
    <col min="8714" max="8714" width="14.7109375" style="13" customWidth="1"/>
    <col min="8715" max="8715" width="15" style="13" customWidth="1"/>
    <col min="8716" max="8716" width="15.85546875" style="13" customWidth="1"/>
    <col min="8717" max="8961" width="9.140625" style="13"/>
    <col min="8962" max="8962" width="7.5703125" style="13" customWidth="1"/>
    <col min="8963" max="8963" width="40.7109375" style="13" customWidth="1"/>
    <col min="8964" max="8964" width="13.42578125" style="13" customWidth="1"/>
    <col min="8965" max="8965" width="16.7109375" style="13" customWidth="1"/>
    <col min="8966" max="8966" width="13.42578125" style="13" customWidth="1"/>
    <col min="8967" max="8967" width="10.5703125" style="13" customWidth="1"/>
    <col min="8968" max="8968" width="11.28515625" style="13" customWidth="1"/>
    <col min="8969" max="8969" width="9.140625" style="13"/>
    <col min="8970" max="8970" width="14.7109375" style="13" customWidth="1"/>
    <col min="8971" max="8971" width="15" style="13" customWidth="1"/>
    <col min="8972" max="8972" width="15.85546875" style="13" customWidth="1"/>
    <col min="8973" max="9217" width="9.140625" style="13"/>
    <col min="9218" max="9218" width="7.5703125" style="13" customWidth="1"/>
    <col min="9219" max="9219" width="40.7109375" style="13" customWidth="1"/>
    <col min="9220" max="9220" width="13.42578125" style="13" customWidth="1"/>
    <col min="9221" max="9221" width="16.7109375" style="13" customWidth="1"/>
    <col min="9222" max="9222" width="13.42578125" style="13" customWidth="1"/>
    <col min="9223" max="9223" width="10.5703125" style="13" customWidth="1"/>
    <col min="9224" max="9224" width="11.28515625" style="13" customWidth="1"/>
    <col min="9225" max="9225" width="9.140625" style="13"/>
    <col min="9226" max="9226" width="14.7109375" style="13" customWidth="1"/>
    <col min="9227" max="9227" width="15" style="13" customWidth="1"/>
    <col min="9228" max="9228" width="15.85546875" style="13" customWidth="1"/>
    <col min="9229" max="9473" width="9.140625" style="13"/>
    <col min="9474" max="9474" width="7.5703125" style="13" customWidth="1"/>
    <col min="9475" max="9475" width="40.7109375" style="13" customWidth="1"/>
    <col min="9476" max="9476" width="13.42578125" style="13" customWidth="1"/>
    <col min="9477" max="9477" width="16.7109375" style="13" customWidth="1"/>
    <col min="9478" max="9478" width="13.42578125" style="13" customWidth="1"/>
    <col min="9479" max="9479" width="10.5703125" style="13" customWidth="1"/>
    <col min="9480" max="9480" width="11.28515625" style="13" customWidth="1"/>
    <col min="9481" max="9481" width="9.140625" style="13"/>
    <col min="9482" max="9482" width="14.7109375" style="13" customWidth="1"/>
    <col min="9483" max="9483" width="15" style="13" customWidth="1"/>
    <col min="9484" max="9484" width="15.85546875" style="13" customWidth="1"/>
    <col min="9485" max="9729" width="9.140625" style="13"/>
    <col min="9730" max="9730" width="7.5703125" style="13" customWidth="1"/>
    <col min="9731" max="9731" width="40.7109375" style="13" customWidth="1"/>
    <col min="9732" max="9732" width="13.42578125" style="13" customWidth="1"/>
    <col min="9733" max="9733" width="16.7109375" style="13" customWidth="1"/>
    <col min="9734" max="9734" width="13.42578125" style="13" customWidth="1"/>
    <col min="9735" max="9735" width="10.5703125" style="13" customWidth="1"/>
    <col min="9736" max="9736" width="11.28515625" style="13" customWidth="1"/>
    <col min="9737" max="9737" width="9.140625" style="13"/>
    <col min="9738" max="9738" width="14.7109375" style="13" customWidth="1"/>
    <col min="9739" max="9739" width="15" style="13" customWidth="1"/>
    <col min="9740" max="9740" width="15.85546875" style="13" customWidth="1"/>
    <col min="9741" max="9985" width="9.140625" style="13"/>
    <col min="9986" max="9986" width="7.5703125" style="13" customWidth="1"/>
    <col min="9987" max="9987" width="40.7109375" style="13" customWidth="1"/>
    <col min="9988" max="9988" width="13.42578125" style="13" customWidth="1"/>
    <col min="9989" max="9989" width="16.7109375" style="13" customWidth="1"/>
    <col min="9990" max="9990" width="13.42578125" style="13" customWidth="1"/>
    <col min="9991" max="9991" width="10.5703125" style="13" customWidth="1"/>
    <col min="9992" max="9992" width="11.28515625" style="13" customWidth="1"/>
    <col min="9993" max="9993" width="9.140625" style="13"/>
    <col min="9994" max="9994" width="14.7109375" style="13" customWidth="1"/>
    <col min="9995" max="9995" width="15" style="13" customWidth="1"/>
    <col min="9996" max="9996" width="15.85546875" style="13" customWidth="1"/>
    <col min="9997" max="10241" width="9.140625" style="13"/>
    <col min="10242" max="10242" width="7.5703125" style="13" customWidth="1"/>
    <col min="10243" max="10243" width="40.7109375" style="13" customWidth="1"/>
    <col min="10244" max="10244" width="13.42578125" style="13" customWidth="1"/>
    <col min="10245" max="10245" width="16.7109375" style="13" customWidth="1"/>
    <col min="10246" max="10246" width="13.42578125" style="13" customWidth="1"/>
    <col min="10247" max="10247" width="10.5703125" style="13" customWidth="1"/>
    <col min="10248" max="10248" width="11.28515625" style="13" customWidth="1"/>
    <col min="10249" max="10249" width="9.140625" style="13"/>
    <col min="10250" max="10250" width="14.7109375" style="13" customWidth="1"/>
    <col min="10251" max="10251" width="15" style="13" customWidth="1"/>
    <col min="10252" max="10252" width="15.85546875" style="13" customWidth="1"/>
    <col min="10253" max="10497" width="9.140625" style="13"/>
    <col min="10498" max="10498" width="7.5703125" style="13" customWidth="1"/>
    <col min="10499" max="10499" width="40.7109375" style="13" customWidth="1"/>
    <col min="10500" max="10500" width="13.42578125" style="13" customWidth="1"/>
    <col min="10501" max="10501" width="16.7109375" style="13" customWidth="1"/>
    <col min="10502" max="10502" width="13.42578125" style="13" customWidth="1"/>
    <col min="10503" max="10503" width="10.5703125" style="13" customWidth="1"/>
    <col min="10504" max="10504" width="11.28515625" style="13" customWidth="1"/>
    <col min="10505" max="10505" width="9.140625" style="13"/>
    <col min="10506" max="10506" width="14.7109375" style="13" customWidth="1"/>
    <col min="10507" max="10507" width="15" style="13" customWidth="1"/>
    <col min="10508" max="10508" width="15.85546875" style="13" customWidth="1"/>
    <col min="10509" max="10753" width="9.140625" style="13"/>
    <col min="10754" max="10754" width="7.5703125" style="13" customWidth="1"/>
    <col min="10755" max="10755" width="40.7109375" style="13" customWidth="1"/>
    <col min="10756" max="10756" width="13.42578125" style="13" customWidth="1"/>
    <col min="10757" max="10757" width="16.7109375" style="13" customWidth="1"/>
    <col min="10758" max="10758" width="13.42578125" style="13" customWidth="1"/>
    <col min="10759" max="10759" width="10.5703125" style="13" customWidth="1"/>
    <col min="10760" max="10760" width="11.28515625" style="13" customWidth="1"/>
    <col min="10761" max="10761" width="9.140625" style="13"/>
    <col min="10762" max="10762" width="14.7109375" style="13" customWidth="1"/>
    <col min="10763" max="10763" width="15" style="13" customWidth="1"/>
    <col min="10764" max="10764" width="15.85546875" style="13" customWidth="1"/>
    <col min="10765" max="11009" width="9.140625" style="13"/>
    <col min="11010" max="11010" width="7.5703125" style="13" customWidth="1"/>
    <col min="11011" max="11011" width="40.7109375" style="13" customWidth="1"/>
    <col min="11012" max="11012" width="13.42578125" style="13" customWidth="1"/>
    <col min="11013" max="11013" width="16.7109375" style="13" customWidth="1"/>
    <col min="11014" max="11014" width="13.42578125" style="13" customWidth="1"/>
    <col min="11015" max="11015" width="10.5703125" style="13" customWidth="1"/>
    <col min="11016" max="11016" width="11.28515625" style="13" customWidth="1"/>
    <col min="11017" max="11017" width="9.140625" style="13"/>
    <col min="11018" max="11018" width="14.7109375" style="13" customWidth="1"/>
    <col min="11019" max="11019" width="15" style="13" customWidth="1"/>
    <col min="11020" max="11020" width="15.85546875" style="13" customWidth="1"/>
    <col min="11021" max="11265" width="9.140625" style="13"/>
    <col min="11266" max="11266" width="7.5703125" style="13" customWidth="1"/>
    <col min="11267" max="11267" width="40.7109375" style="13" customWidth="1"/>
    <col min="11268" max="11268" width="13.42578125" style="13" customWidth="1"/>
    <col min="11269" max="11269" width="16.7109375" style="13" customWidth="1"/>
    <col min="11270" max="11270" width="13.42578125" style="13" customWidth="1"/>
    <col min="11271" max="11271" width="10.5703125" style="13" customWidth="1"/>
    <col min="11272" max="11272" width="11.28515625" style="13" customWidth="1"/>
    <col min="11273" max="11273" width="9.140625" style="13"/>
    <col min="11274" max="11274" width="14.7109375" style="13" customWidth="1"/>
    <col min="11275" max="11275" width="15" style="13" customWidth="1"/>
    <col min="11276" max="11276" width="15.85546875" style="13" customWidth="1"/>
    <col min="11277" max="11521" width="9.140625" style="13"/>
    <col min="11522" max="11522" width="7.5703125" style="13" customWidth="1"/>
    <col min="11523" max="11523" width="40.7109375" style="13" customWidth="1"/>
    <col min="11524" max="11524" width="13.42578125" style="13" customWidth="1"/>
    <col min="11525" max="11525" width="16.7109375" style="13" customWidth="1"/>
    <col min="11526" max="11526" width="13.42578125" style="13" customWidth="1"/>
    <col min="11527" max="11527" width="10.5703125" style="13" customWidth="1"/>
    <col min="11528" max="11528" width="11.28515625" style="13" customWidth="1"/>
    <col min="11529" max="11529" width="9.140625" style="13"/>
    <col min="11530" max="11530" width="14.7109375" style="13" customWidth="1"/>
    <col min="11531" max="11531" width="15" style="13" customWidth="1"/>
    <col min="11532" max="11532" width="15.85546875" style="13" customWidth="1"/>
    <col min="11533" max="11777" width="9.140625" style="13"/>
    <col min="11778" max="11778" width="7.5703125" style="13" customWidth="1"/>
    <col min="11779" max="11779" width="40.7109375" style="13" customWidth="1"/>
    <col min="11780" max="11780" width="13.42578125" style="13" customWidth="1"/>
    <col min="11781" max="11781" width="16.7109375" style="13" customWidth="1"/>
    <col min="11782" max="11782" width="13.42578125" style="13" customWidth="1"/>
    <col min="11783" max="11783" width="10.5703125" style="13" customWidth="1"/>
    <col min="11784" max="11784" width="11.28515625" style="13" customWidth="1"/>
    <col min="11785" max="11785" width="9.140625" style="13"/>
    <col min="11786" max="11786" width="14.7109375" style="13" customWidth="1"/>
    <col min="11787" max="11787" width="15" style="13" customWidth="1"/>
    <col min="11788" max="11788" width="15.85546875" style="13" customWidth="1"/>
    <col min="11789" max="12033" width="9.140625" style="13"/>
    <col min="12034" max="12034" width="7.5703125" style="13" customWidth="1"/>
    <col min="12035" max="12035" width="40.7109375" style="13" customWidth="1"/>
    <col min="12036" max="12036" width="13.42578125" style="13" customWidth="1"/>
    <col min="12037" max="12037" width="16.7109375" style="13" customWidth="1"/>
    <col min="12038" max="12038" width="13.42578125" style="13" customWidth="1"/>
    <col min="12039" max="12039" width="10.5703125" style="13" customWidth="1"/>
    <col min="12040" max="12040" width="11.28515625" style="13" customWidth="1"/>
    <col min="12041" max="12041" width="9.140625" style="13"/>
    <col min="12042" max="12042" width="14.7109375" style="13" customWidth="1"/>
    <col min="12043" max="12043" width="15" style="13" customWidth="1"/>
    <col min="12044" max="12044" width="15.85546875" style="13" customWidth="1"/>
    <col min="12045" max="12289" width="9.140625" style="13"/>
    <col min="12290" max="12290" width="7.5703125" style="13" customWidth="1"/>
    <col min="12291" max="12291" width="40.7109375" style="13" customWidth="1"/>
    <col min="12292" max="12292" width="13.42578125" style="13" customWidth="1"/>
    <col min="12293" max="12293" width="16.7109375" style="13" customWidth="1"/>
    <col min="12294" max="12294" width="13.42578125" style="13" customWidth="1"/>
    <col min="12295" max="12295" width="10.5703125" style="13" customWidth="1"/>
    <col min="12296" max="12296" width="11.28515625" style="13" customWidth="1"/>
    <col min="12297" max="12297" width="9.140625" style="13"/>
    <col min="12298" max="12298" width="14.7109375" style="13" customWidth="1"/>
    <col min="12299" max="12299" width="15" style="13" customWidth="1"/>
    <col min="12300" max="12300" width="15.85546875" style="13" customWidth="1"/>
    <col min="12301" max="12545" width="9.140625" style="13"/>
    <col min="12546" max="12546" width="7.5703125" style="13" customWidth="1"/>
    <col min="12547" max="12547" width="40.7109375" style="13" customWidth="1"/>
    <col min="12548" max="12548" width="13.42578125" style="13" customWidth="1"/>
    <col min="12549" max="12549" width="16.7109375" style="13" customWidth="1"/>
    <col min="12550" max="12550" width="13.42578125" style="13" customWidth="1"/>
    <col min="12551" max="12551" width="10.5703125" style="13" customWidth="1"/>
    <col min="12552" max="12552" width="11.28515625" style="13" customWidth="1"/>
    <col min="12553" max="12553" width="9.140625" style="13"/>
    <col min="12554" max="12554" width="14.7109375" style="13" customWidth="1"/>
    <col min="12555" max="12555" width="15" style="13" customWidth="1"/>
    <col min="12556" max="12556" width="15.85546875" style="13" customWidth="1"/>
    <col min="12557" max="12801" width="9.140625" style="13"/>
    <col min="12802" max="12802" width="7.5703125" style="13" customWidth="1"/>
    <col min="12803" max="12803" width="40.7109375" style="13" customWidth="1"/>
    <col min="12804" max="12804" width="13.42578125" style="13" customWidth="1"/>
    <col min="12805" max="12805" width="16.7109375" style="13" customWidth="1"/>
    <col min="12806" max="12806" width="13.42578125" style="13" customWidth="1"/>
    <col min="12807" max="12807" width="10.5703125" style="13" customWidth="1"/>
    <col min="12808" max="12808" width="11.28515625" style="13" customWidth="1"/>
    <col min="12809" max="12809" width="9.140625" style="13"/>
    <col min="12810" max="12810" width="14.7109375" style="13" customWidth="1"/>
    <col min="12811" max="12811" width="15" style="13" customWidth="1"/>
    <col min="12812" max="12812" width="15.85546875" style="13" customWidth="1"/>
    <col min="12813" max="13057" width="9.140625" style="13"/>
    <col min="13058" max="13058" width="7.5703125" style="13" customWidth="1"/>
    <col min="13059" max="13059" width="40.7109375" style="13" customWidth="1"/>
    <col min="13060" max="13060" width="13.42578125" style="13" customWidth="1"/>
    <col min="13061" max="13061" width="16.7109375" style="13" customWidth="1"/>
    <col min="13062" max="13062" width="13.42578125" style="13" customWidth="1"/>
    <col min="13063" max="13063" width="10.5703125" style="13" customWidth="1"/>
    <col min="13064" max="13064" width="11.28515625" style="13" customWidth="1"/>
    <col min="13065" max="13065" width="9.140625" style="13"/>
    <col min="13066" max="13066" width="14.7109375" style="13" customWidth="1"/>
    <col min="13067" max="13067" width="15" style="13" customWidth="1"/>
    <col min="13068" max="13068" width="15.85546875" style="13" customWidth="1"/>
    <col min="13069" max="13313" width="9.140625" style="13"/>
    <col min="13314" max="13314" width="7.5703125" style="13" customWidth="1"/>
    <col min="13315" max="13315" width="40.7109375" style="13" customWidth="1"/>
    <col min="13316" max="13316" width="13.42578125" style="13" customWidth="1"/>
    <col min="13317" max="13317" width="16.7109375" style="13" customWidth="1"/>
    <col min="13318" max="13318" width="13.42578125" style="13" customWidth="1"/>
    <col min="13319" max="13319" width="10.5703125" style="13" customWidth="1"/>
    <col min="13320" max="13320" width="11.28515625" style="13" customWidth="1"/>
    <col min="13321" max="13321" width="9.140625" style="13"/>
    <col min="13322" max="13322" width="14.7109375" style="13" customWidth="1"/>
    <col min="13323" max="13323" width="15" style="13" customWidth="1"/>
    <col min="13324" max="13324" width="15.85546875" style="13" customWidth="1"/>
    <col min="13325" max="13569" width="9.140625" style="13"/>
    <col min="13570" max="13570" width="7.5703125" style="13" customWidth="1"/>
    <col min="13571" max="13571" width="40.7109375" style="13" customWidth="1"/>
    <col min="13572" max="13572" width="13.42578125" style="13" customWidth="1"/>
    <col min="13573" max="13573" width="16.7109375" style="13" customWidth="1"/>
    <col min="13574" max="13574" width="13.42578125" style="13" customWidth="1"/>
    <col min="13575" max="13575" width="10.5703125" style="13" customWidth="1"/>
    <col min="13576" max="13576" width="11.28515625" style="13" customWidth="1"/>
    <col min="13577" max="13577" width="9.140625" style="13"/>
    <col min="13578" max="13578" width="14.7109375" style="13" customWidth="1"/>
    <col min="13579" max="13579" width="15" style="13" customWidth="1"/>
    <col min="13580" max="13580" width="15.85546875" style="13" customWidth="1"/>
    <col min="13581" max="13825" width="9.140625" style="13"/>
    <col min="13826" max="13826" width="7.5703125" style="13" customWidth="1"/>
    <col min="13827" max="13827" width="40.7109375" style="13" customWidth="1"/>
    <col min="13828" max="13828" width="13.42578125" style="13" customWidth="1"/>
    <col min="13829" max="13829" width="16.7109375" style="13" customWidth="1"/>
    <col min="13830" max="13830" width="13.42578125" style="13" customWidth="1"/>
    <col min="13831" max="13831" width="10.5703125" style="13" customWidth="1"/>
    <col min="13832" max="13832" width="11.28515625" style="13" customWidth="1"/>
    <col min="13833" max="13833" width="9.140625" style="13"/>
    <col min="13834" max="13834" width="14.7109375" style="13" customWidth="1"/>
    <col min="13835" max="13835" width="15" style="13" customWidth="1"/>
    <col min="13836" max="13836" width="15.85546875" style="13" customWidth="1"/>
    <col min="13837" max="14081" width="9.140625" style="13"/>
    <col min="14082" max="14082" width="7.5703125" style="13" customWidth="1"/>
    <col min="14083" max="14083" width="40.7109375" style="13" customWidth="1"/>
    <col min="14084" max="14084" width="13.42578125" style="13" customWidth="1"/>
    <col min="14085" max="14085" width="16.7109375" style="13" customWidth="1"/>
    <col min="14086" max="14086" width="13.42578125" style="13" customWidth="1"/>
    <col min="14087" max="14087" width="10.5703125" style="13" customWidth="1"/>
    <col min="14088" max="14088" width="11.28515625" style="13" customWidth="1"/>
    <col min="14089" max="14089" width="9.140625" style="13"/>
    <col min="14090" max="14090" width="14.7109375" style="13" customWidth="1"/>
    <col min="14091" max="14091" width="15" style="13" customWidth="1"/>
    <col min="14092" max="14092" width="15.85546875" style="13" customWidth="1"/>
    <col min="14093" max="14337" width="9.140625" style="13"/>
    <col min="14338" max="14338" width="7.5703125" style="13" customWidth="1"/>
    <col min="14339" max="14339" width="40.7109375" style="13" customWidth="1"/>
    <col min="14340" max="14340" width="13.42578125" style="13" customWidth="1"/>
    <col min="14341" max="14341" width="16.7109375" style="13" customWidth="1"/>
    <col min="14342" max="14342" width="13.42578125" style="13" customWidth="1"/>
    <col min="14343" max="14343" width="10.5703125" style="13" customWidth="1"/>
    <col min="14344" max="14344" width="11.28515625" style="13" customWidth="1"/>
    <col min="14345" max="14345" width="9.140625" style="13"/>
    <col min="14346" max="14346" width="14.7109375" style="13" customWidth="1"/>
    <col min="14347" max="14347" width="15" style="13" customWidth="1"/>
    <col min="14348" max="14348" width="15.85546875" style="13" customWidth="1"/>
    <col min="14349" max="14593" width="9.140625" style="13"/>
    <col min="14594" max="14594" width="7.5703125" style="13" customWidth="1"/>
    <col min="14595" max="14595" width="40.7109375" style="13" customWidth="1"/>
    <col min="14596" max="14596" width="13.42578125" style="13" customWidth="1"/>
    <col min="14597" max="14597" width="16.7109375" style="13" customWidth="1"/>
    <col min="14598" max="14598" width="13.42578125" style="13" customWidth="1"/>
    <col min="14599" max="14599" width="10.5703125" style="13" customWidth="1"/>
    <col min="14600" max="14600" width="11.28515625" style="13" customWidth="1"/>
    <col min="14601" max="14601" width="9.140625" style="13"/>
    <col min="14602" max="14602" width="14.7109375" style="13" customWidth="1"/>
    <col min="14603" max="14603" width="15" style="13" customWidth="1"/>
    <col min="14604" max="14604" width="15.85546875" style="13" customWidth="1"/>
    <col min="14605" max="14849" width="9.140625" style="13"/>
    <col min="14850" max="14850" width="7.5703125" style="13" customWidth="1"/>
    <col min="14851" max="14851" width="40.7109375" style="13" customWidth="1"/>
    <col min="14852" max="14852" width="13.42578125" style="13" customWidth="1"/>
    <col min="14853" max="14853" width="16.7109375" style="13" customWidth="1"/>
    <col min="14854" max="14854" width="13.42578125" style="13" customWidth="1"/>
    <col min="14855" max="14855" width="10.5703125" style="13" customWidth="1"/>
    <col min="14856" max="14856" width="11.28515625" style="13" customWidth="1"/>
    <col min="14857" max="14857" width="9.140625" style="13"/>
    <col min="14858" max="14858" width="14.7109375" style="13" customWidth="1"/>
    <col min="14859" max="14859" width="15" style="13" customWidth="1"/>
    <col min="14860" max="14860" width="15.85546875" style="13" customWidth="1"/>
    <col min="14861" max="15105" width="9.140625" style="13"/>
    <col min="15106" max="15106" width="7.5703125" style="13" customWidth="1"/>
    <col min="15107" max="15107" width="40.7109375" style="13" customWidth="1"/>
    <col min="15108" max="15108" width="13.42578125" style="13" customWidth="1"/>
    <col min="15109" max="15109" width="16.7109375" style="13" customWidth="1"/>
    <col min="15110" max="15110" width="13.42578125" style="13" customWidth="1"/>
    <col min="15111" max="15111" width="10.5703125" style="13" customWidth="1"/>
    <col min="15112" max="15112" width="11.28515625" style="13" customWidth="1"/>
    <col min="15113" max="15113" width="9.140625" style="13"/>
    <col min="15114" max="15114" width="14.7109375" style="13" customWidth="1"/>
    <col min="15115" max="15115" width="15" style="13" customWidth="1"/>
    <col min="15116" max="15116" width="15.85546875" style="13" customWidth="1"/>
    <col min="15117" max="15361" width="9.140625" style="13"/>
    <col min="15362" max="15362" width="7.5703125" style="13" customWidth="1"/>
    <col min="15363" max="15363" width="40.7109375" style="13" customWidth="1"/>
    <col min="15364" max="15364" width="13.42578125" style="13" customWidth="1"/>
    <col min="15365" max="15365" width="16.7109375" style="13" customWidth="1"/>
    <col min="15366" max="15366" width="13.42578125" style="13" customWidth="1"/>
    <col min="15367" max="15367" width="10.5703125" style="13" customWidth="1"/>
    <col min="15368" max="15368" width="11.28515625" style="13" customWidth="1"/>
    <col min="15369" max="15369" width="9.140625" style="13"/>
    <col min="15370" max="15370" width="14.7109375" style="13" customWidth="1"/>
    <col min="15371" max="15371" width="15" style="13" customWidth="1"/>
    <col min="15372" max="15372" width="15.85546875" style="13" customWidth="1"/>
    <col min="15373" max="15617" width="9.140625" style="13"/>
    <col min="15618" max="15618" width="7.5703125" style="13" customWidth="1"/>
    <col min="15619" max="15619" width="40.7109375" style="13" customWidth="1"/>
    <col min="15620" max="15620" width="13.42578125" style="13" customWidth="1"/>
    <col min="15621" max="15621" width="16.7109375" style="13" customWidth="1"/>
    <col min="15622" max="15622" width="13.42578125" style="13" customWidth="1"/>
    <col min="15623" max="15623" width="10.5703125" style="13" customWidth="1"/>
    <col min="15624" max="15624" width="11.28515625" style="13" customWidth="1"/>
    <col min="15625" max="15625" width="9.140625" style="13"/>
    <col min="15626" max="15626" width="14.7109375" style="13" customWidth="1"/>
    <col min="15627" max="15627" width="15" style="13" customWidth="1"/>
    <col min="15628" max="15628" width="15.85546875" style="13" customWidth="1"/>
    <col min="15629" max="15873" width="9.140625" style="13"/>
    <col min="15874" max="15874" width="7.5703125" style="13" customWidth="1"/>
    <col min="15875" max="15875" width="40.7109375" style="13" customWidth="1"/>
    <col min="15876" max="15876" width="13.42578125" style="13" customWidth="1"/>
    <col min="15877" max="15877" width="16.7109375" style="13" customWidth="1"/>
    <col min="15878" max="15878" width="13.42578125" style="13" customWidth="1"/>
    <col min="15879" max="15879" width="10.5703125" style="13" customWidth="1"/>
    <col min="15880" max="15880" width="11.28515625" style="13" customWidth="1"/>
    <col min="15881" max="15881" width="9.140625" style="13"/>
    <col min="15882" max="15882" width="14.7109375" style="13" customWidth="1"/>
    <col min="15883" max="15883" width="15" style="13" customWidth="1"/>
    <col min="15884" max="15884" width="15.85546875" style="13" customWidth="1"/>
    <col min="15885" max="16129" width="9.140625" style="13"/>
    <col min="16130" max="16130" width="7.5703125" style="13" customWidth="1"/>
    <col min="16131" max="16131" width="40.7109375" style="13" customWidth="1"/>
    <col min="16132" max="16132" width="13.42578125" style="13" customWidth="1"/>
    <col min="16133" max="16133" width="16.7109375" style="13" customWidth="1"/>
    <col min="16134" max="16134" width="13.42578125" style="13" customWidth="1"/>
    <col min="16135" max="16135" width="10.5703125" style="13" customWidth="1"/>
    <col min="16136" max="16136" width="11.28515625" style="13" customWidth="1"/>
    <col min="16137" max="16137" width="9.140625" style="13"/>
    <col min="16138" max="16138" width="14.7109375" style="13" customWidth="1"/>
    <col min="16139" max="16139" width="15" style="13" customWidth="1"/>
    <col min="16140" max="16140" width="15.85546875" style="13" customWidth="1"/>
    <col min="16141" max="16384" width="9.140625" style="13"/>
  </cols>
  <sheetData>
    <row r="1" spans="2:13" customFormat="1" ht="42" customHeight="1">
      <c r="B1" s="242" t="s">
        <v>368</v>
      </c>
      <c r="C1" s="242"/>
      <c r="D1" s="242"/>
      <c r="E1" s="242"/>
      <c r="F1" s="242"/>
      <c r="G1" s="242"/>
      <c r="H1" s="242"/>
      <c r="I1" s="133"/>
      <c r="J1" s="133"/>
      <c r="K1" s="133"/>
      <c r="L1" s="133"/>
      <c r="M1" s="124"/>
    </row>
    <row r="2" spans="2:13" customFormat="1" ht="18" customHeight="1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25"/>
    </row>
    <row r="3" spans="2:13" customFormat="1" ht="15.75" customHeight="1">
      <c r="B3" s="242" t="s">
        <v>207</v>
      </c>
      <c r="C3" s="242"/>
      <c r="D3" s="242"/>
      <c r="E3" s="242"/>
      <c r="F3" s="242"/>
      <c r="G3" s="242"/>
      <c r="H3" s="242"/>
      <c r="I3" s="133"/>
      <c r="J3" s="133"/>
      <c r="K3" s="133"/>
      <c r="L3" s="133"/>
      <c r="M3" s="126"/>
    </row>
    <row r="4" spans="2:13" customFormat="1" ht="18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27"/>
    </row>
    <row r="5" spans="2:13" customFormat="1" ht="18" customHeight="1">
      <c r="B5" s="242" t="s">
        <v>346</v>
      </c>
      <c r="C5" s="242"/>
      <c r="D5" s="242"/>
      <c r="E5" s="242"/>
      <c r="F5" s="242"/>
      <c r="G5" s="242"/>
      <c r="H5" s="242"/>
      <c r="I5" s="133"/>
      <c r="J5" s="133"/>
      <c r="K5" s="133"/>
      <c r="L5" s="133"/>
      <c r="M5" s="128"/>
    </row>
    <row r="6" spans="2:13" customFormat="1" ht="18" customHeight="1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128"/>
    </row>
    <row r="7" spans="2:13" customFormat="1" ht="18" customHeight="1">
      <c r="B7" s="244" t="s">
        <v>345</v>
      </c>
      <c r="C7" s="244"/>
      <c r="D7" s="244"/>
      <c r="E7" s="244"/>
      <c r="F7" s="244"/>
      <c r="G7" s="129"/>
      <c r="H7" s="130"/>
      <c r="I7" s="135"/>
      <c r="J7" s="135"/>
      <c r="K7" s="136"/>
      <c r="L7" s="136"/>
    </row>
    <row r="8" spans="2:13" s="24" customFormat="1" ht="42.75" customHeight="1">
      <c r="B8" s="22" t="s">
        <v>348</v>
      </c>
      <c r="C8" s="23" t="s">
        <v>309</v>
      </c>
      <c r="D8" s="22" t="s">
        <v>332</v>
      </c>
      <c r="E8" s="22" t="s">
        <v>333</v>
      </c>
      <c r="F8" s="23" t="s">
        <v>334</v>
      </c>
      <c r="G8" s="23" t="s">
        <v>208</v>
      </c>
      <c r="H8" s="23" t="s">
        <v>208</v>
      </c>
      <c r="I8" s="137"/>
      <c r="K8" s="25"/>
    </row>
    <row r="9" spans="2:13" s="24" customFormat="1" ht="18" customHeight="1">
      <c r="B9" s="26">
        <v>1</v>
      </c>
      <c r="C9" s="26">
        <v>2</v>
      </c>
      <c r="D9" s="26">
        <v>3</v>
      </c>
      <c r="E9" s="26">
        <v>4</v>
      </c>
      <c r="F9" s="27">
        <v>5</v>
      </c>
      <c r="G9" s="60" t="s">
        <v>283</v>
      </c>
      <c r="H9" s="60" t="s">
        <v>284</v>
      </c>
      <c r="K9" s="25"/>
    </row>
    <row r="10" spans="2:13" s="24" customFormat="1" ht="12.75">
      <c r="B10" s="28" t="s">
        <v>339</v>
      </c>
      <c r="C10" s="29">
        <f>+'Račun prihoda i rashoda'!D10</f>
        <v>2416143.69</v>
      </c>
      <c r="D10" s="29">
        <f>+'Račun prihoda i rashoda'!E10</f>
        <v>2803665</v>
      </c>
      <c r="E10" s="29">
        <f>+'Račun prihoda i rashoda'!F10</f>
        <v>3070931</v>
      </c>
      <c r="F10" s="29">
        <f>+'Račun prihoda i rashoda'!G10</f>
        <v>2888282.2299999995</v>
      </c>
      <c r="G10" s="68">
        <f t="shared" ref="G10:G11" si="0">IFERROR(F10/C10,)</f>
        <v>1.1954099592479119</v>
      </c>
      <c r="H10" s="68">
        <f t="shared" ref="H10:H11" si="1">IFERROR(F10/E10,)</f>
        <v>0.94052332338303901</v>
      </c>
      <c r="J10" s="30"/>
      <c r="K10" s="31"/>
      <c r="L10" s="30"/>
    </row>
    <row r="11" spans="2:13" s="24" customFormat="1" ht="12.75">
      <c r="B11" s="28" t="s">
        <v>340</v>
      </c>
      <c r="C11" s="32">
        <f>+'Račun prihoda i rashoda'!D35</f>
        <v>156.16</v>
      </c>
      <c r="D11" s="32">
        <f>+'Račun prihoda i rashoda'!E35</f>
        <v>0</v>
      </c>
      <c r="E11" s="32">
        <f>+'Račun prihoda i rashoda'!F35</f>
        <v>90</v>
      </c>
      <c r="F11" s="32">
        <f>+'Račun prihoda i rashoda'!G35</f>
        <v>105.52</v>
      </c>
      <c r="G11" s="68">
        <f t="shared" si="0"/>
        <v>0.67571721311475408</v>
      </c>
      <c r="H11" s="68">
        <f t="shared" si="1"/>
        <v>1.1724444444444444</v>
      </c>
      <c r="K11" s="30"/>
      <c r="L11" s="30"/>
    </row>
    <row r="12" spans="2:13" s="24" customFormat="1" ht="12.75">
      <c r="B12" s="120" t="s">
        <v>341</v>
      </c>
      <c r="C12" s="121">
        <f>+C10+C11</f>
        <v>2416299.85</v>
      </c>
      <c r="D12" s="121">
        <f t="shared" ref="D12:F12" si="2">+D10+D11</f>
        <v>2803665</v>
      </c>
      <c r="E12" s="121">
        <f t="shared" si="2"/>
        <v>3071021</v>
      </c>
      <c r="F12" s="121">
        <f t="shared" si="2"/>
        <v>2888387.7499999995</v>
      </c>
      <c r="G12" s="122">
        <f t="shared" ref="G12:G16" si="3">IFERROR(F12/C12,)</f>
        <v>1.1953763726799054</v>
      </c>
      <c r="H12" s="122">
        <f t="shared" ref="H12:H16" si="4">IFERROR(F12/E12,)</f>
        <v>0.94053012011314785</v>
      </c>
      <c r="K12" s="30"/>
      <c r="L12" s="30"/>
    </row>
    <row r="13" spans="2:13" s="24" customFormat="1" ht="12.75">
      <c r="B13" s="28" t="s">
        <v>342</v>
      </c>
      <c r="C13" s="33">
        <f>+'Račun prihoda i rashoda'!D39</f>
        <v>2319845.15</v>
      </c>
      <c r="D13" s="33">
        <f>+'Račun prihoda i rashoda'!E39</f>
        <v>2725822</v>
      </c>
      <c r="E13" s="33">
        <f>+'Račun prihoda i rashoda'!F39</f>
        <v>2994200</v>
      </c>
      <c r="F13" s="33">
        <f>+'Račun prihoda i rashoda'!G39</f>
        <v>2794033.0000000005</v>
      </c>
      <c r="G13" s="68">
        <f t="shared" si="3"/>
        <v>1.2044049578050502</v>
      </c>
      <c r="H13" s="68">
        <f t="shared" si="4"/>
        <v>0.93314842027920664</v>
      </c>
      <c r="K13" s="30"/>
      <c r="L13" s="30"/>
    </row>
    <row r="14" spans="2:13" s="24" customFormat="1" ht="12.75">
      <c r="B14" s="28" t="s">
        <v>343</v>
      </c>
      <c r="C14" s="32">
        <f>+'Račun prihoda i rashoda'!D88</f>
        <v>95013.170000000013</v>
      </c>
      <c r="D14" s="32">
        <f>+'Račun prihoda i rashoda'!E88</f>
        <v>77843</v>
      </c>
      <c r="E14" s="32">
        <f>+'Račun prihoda i rashoda'!F88</f>
        <v>78263</v>
      </c>
      <c r="F14" s="32">
        <f>+'Račun prihoda i rashoda'!G88</f>
        <v>87909.38</v>
      </c>
      <c r="G14" s="68">
        <f t="shared" si="3"/>
        <v>0.92523362813807808</v>
      </c>
      <c r="H14" s="68">
        <f t="shared" si="4"/>
        <v>1.1232559446992831</v>
      </c>
      <c r="J14" s="30"/>
      <c r="K14" s="30"/>
      <c r="L14" s="30"/>
    </row>
    <row r="15" spans="2:13" s="24" customFormat="1" ht="12.75">
      <c r="B15" s="120" t="s">
        <v>344</v>
      </c>
      <c r="C15" s="121">
        <f>SUM(C13:C14)</f>
        <v>2414858.3199999998</v>
      </c>
      <c r="D15" s="121">
        <f t="shared" ref="D15:F15" si="5">SUM(D13:D14)</f>
        <v>2803665</v>
      </c>
      <c r="E15" s="121">
        <f t="shared" si="5"/>
        <v>3072463</v>
      </c>
      <c r="F15" s="121">
        <f t="shared" si="5"/>
        <v>2881942.3800000004</v>
      </c>
      <c r="G15" s="122">
        <f t="shared" si="3"/>
        <v>1.1934208960134773</v>
      </c>
      <c r="H15" s="122">
        <f t="shared" si="4"/>
        <v>0.9379909147807477</v>
      </c>
      <c r="J15" s="30"/>
      <c r="K15" s="30"/>
      <c r="L15" s="30"/>
    </row>
    <row r="16" spans="2:13" s="24" customFormat="1" ht="12.75">
      <c r="B16" s="120" t="s">
        <v>212</v>
      </c>
      <c r="C16" s="123">
        <f>+C12-C15</f>
        <v>1441.5300000002608</v>
      </c>
      <c r="D16" s="123">
        <f t="shared" ref="D16:F16" si="6">+D12-D15</f>
        <v>0</v>
      </c>
      <c r="E16" s="123">
        <f t="shared" si="6"/>
        <v>-1442</v>
      </c>
      <c r="F16" s="123">
        <f t="shared" si="6"/>
        <v>6445.3699999991804</v>
      </c>
      <c r="G16" s="122">
        <f t="shared" si="3"/>
        <v>4.471200738103275</v>
      </c>
      <c r="H16" s="122">
        <f t="shared" si="4"/>
        <v>-4.4697434119273094</v>
      </c>
      <c r="K16" s="30"/>
      <c r="L16" s="30"/>
    </row>
    <row r="17" spans="2:12">
      <c r="B17" s="16"/>
      <c r="C17" s="16"/>
      <c r="D17" s="16"/>
      <c r="E17" s="16"/>
      <c r="F17" s="14"/>
      <c r="G17" s="14"/>
      <c r="H17" s="14"/>
      <c r="K17" s="15"/>
      <c r="L17" s="15"/>
    </row>
    <row r="18" spans="2:12" ht="24.75" customHeight="1">
      <c r="B18" s="244" t="s">
        <v>347</v>
      </c>
      <c r="C18" s="244"/>
      <c r="D18" s="244"/>
      <c r="E18" s="244"/>
      <c r="F18" s="244"/>
      <c r="G18" s="14"/>
      <c r="H18" s="14"/>
      <c r="K18" s="15"/>
      <c r="L18" s="15"/>
    </row>
    <row r="19" spans="2:12" s="24" customFormat="1" ht="42.75" customHeight="1">
      <c r="B19" s="22" t="s">
        <v>348</v>
      </c>
      <c r="C19" s="23" t="s">
        <v>309</v>
      </c>
      <c r="D19" s="22" t="s">
        <v>332</v>
      </c>
      <c r="E19" s="22" t="s">
        <v>333</v>
      </c>
      <c r="F19" s="23" t="s">
        <v>334</v>
      </c>
      <c r="G19" s="23" t="s">
        <v>208</v>
      </c>
      <c r="H19" s="23" t="s">
        <v>208</v>
      </c>
      <c r="K19" s="30"/>
      <c r="L19" s="30"/>
    </row>
    <row r="20" spans="2:12" s="24" customFormat="1" ht="25.5">
      <c r="B20" s="28" t="s">
        <v>349</v>
      </c>
      <c r="C20" s="32">
        <v>0</v>
      </c>
      <c r="D20" s="32">
        <v>0</v>
      </c>
      <c r="E20" s="32">
        <v>0</v>
      </c>
      <c r="F20" s="32">
        <v>0</v>
      </c>
      <c r="G20" s="68">
        <f t="shared" ref="G20:G25" si="7">IFERROR(F20/C20,)</f>
        <v>0</v>
      </c>
      <c r="H20" s="68">
        <f t="shared" ref="H20:H25" si="8">IFERROR(F20/E20,)</f>
        <v>0</v>
      </c>
      <c r="J20" s="30"/>
      <c r="K20" s="30"/>
      <c r="L20" s="30"/>
    </row>
    <row r="21" spans="2:12" s="24" customFormat="1" ht="25.5">
      <c r="B21" s="28" t="s">
        <v>350</v>
      </c>
      <c r="C21" s="32">
        <v>0</v>
      </c>
      <c r="D21" s="32">
        <v>0</v>
      </c>
      <c r="E21" s="32">
        <v>0</v>
      </c>
      <c r="F21" s="32">
        <v>0</v>
      </c>
      <c r="G21" s="68">
        <f t="shared" si="7"/>
        <v>0</v>
      </c>
      <c r="H21" s="68">
        <f t="shared" si="8"/>
        <v>0</v>
      </c>
      <c r="J21" s="30"/>
      <c r="K21" s="30"/>
      <c r="L21" s="30"/>
    </row>
    <row r="22" spans="2:12" s="24" customFormat="1" ht="12.75">
      <c r="B22" s="120" t="s">
        <v>351</v>
      </c>
      <c r="C22" s="121">
        <f>+C20-C21</f>
        <v>0</v>
      </c>
      <c r="D22" s="121">
        <f t="shared" ref="D22:F22" si="9">+D20-D21</f>
        <v>0</v>
      </c>
      <c r="E22" s="121">
        <f t="shared" si="9"/>
        <v>0</v>
      </c>
      <c r="F22" s="121">
        <f t="shared" si="9"/>
        <v>0</v>
      </c>
      <c r="G22" s="122">
        <f t="shared" ref="G22:G24" si="10">IFERROR(F22/C22,)</f>
        <v>0</v>
      </c>
      <c r="H22" s="122">
        <f t="shared" ref="H22:H24" si="11">IFERROR(F22/E22,)</f>
        <v>0</v>
      </c>
      <c r="J22" s="30"/>
      <c r="K22" s="30"/>
      <c r="L22" s="30"/>
    </row>
    <row r="23" spans="2:12" s="24" customFormat="1" ht="12.75">
      <c r="B23" s="131" t="s">
        <v>352</v>
      </c>
      <c r="C23" s="32">
        <v>3732</v>
      </c>
      <c r="D23" s="32"/>
      <c r="E23" s="32"/>
      <c r="F23" s="32">
        <f>+C16</f>
        <v>1441.5300000002608</v>
      </c>
      <c r="G23" s="68">
        <f t="shared" si="10"/>
        <v>0.38626205787788337</v>
      </c>
      <c r="H23" s="68">
        <f t="shared" si="11"/>
        <v>0</v>
      </c>
      <c r="J23" s="30"/>
      <c r="K23" s="30"/>
      <c r="L23" s="30"/>
    </row>
    <row r="24" spans="2:12" s="24" customFormat="1" ht="12.75">
      <c r="B24" s="131" t="s">
        <v>353</v>
      </c>
      <c r="C24" s="32">
        <v>0</v>
      </c>
      <c r="D24" s="32"/>
      <c r="E24" s="32"/>
      <c r="F24" s="32"/>
      <c r="G24" s="68">
        <f t="shared" si="10"/>
        <v>0</v>
      </c>
      <c r="H24" s="68">
        <f t="shared" si="11"/>
        <v>0</v>
      </c>
      <c r="J24" s="30"/>
      <c r="K24" s="30"/>
      <c r="L24" s="30"/>
    </row>
    <row r="25" spans="2:12" s="24" customFormat="1" ht="18.75" customHeight="1">
      <c r="B25" s="120" t="s">
        <v>213</v>
      </c>
      <c r="C25" s="121">
        <f>+C23-C24</f>
        <v>3732</v>
      </c>
      <c r="D25" s="121">
        <f t="shared" ref="D25:F25" si="12">+D23-D24</f>
        <v>0</v>
      </c>
      <c r="E25" s="121">
        <f t="shared" si="12"/>
        <v>0</v>
      </c>
      <c r="F25" s="121">
        <f t="shared" si="12"/>
        <v>1441.5300000002608</v>
      </c>
      <c r="G25" s="122">
        <f t="shared" si="7"/>
        <v>0.38626205787788337</v>
      </c>
      <c r="H25" s="122">
        <f t="shared" si="8"/>
        <v>0</v>
      </c>
      <c r="J25" s="30"/>
      <c r="K25" s="30"/>
      <c r="L25" s="30"/>
    </row>
    <row r="26" spans="2:12" s="24" customFormat="1" ht="18.75" customHeight="1">
      <c r="B26" s="120" t="s">
        <v>354</v>
      </c>
      <c r="C26" s="121">
        <f>+C16+C25</f>
        <v>5173.5300000002608</v>
      </c>
      <c r="D26" s="121">
        <f t="shared" ref="D26:F26" si="13">+D16+D25</f>
        <v>0</v>
      </c>
      <c r="E26" s="121">
        <f t="shared" si="13"/>
        <v>-1442</v>
      </c>
      <c r="F26" s="121">
        <f t="shared" si="13"/>
        <v>7886.8999999994412</v>
      </c>
      <c r="G26" s="122">
        <f t="shared" ref="G26" si="14">IFERROR(F26/C26,)</f>
        <v>1.5244716856767127</v>
      </c>
      <c r="H26" s="122">
        <f t="shared" ref="H26" si="15">IFERROR(F26/E26,)</f>
        <v>-5.4694174757277683</v>
      </c>
      <c r="J26" s="30"/>
      <c r="K26" s="30"/>
      <c r="L26" s="30"/>
    </row>
    <row r="27" spans="2:12">
      <c r="B27" s="17"/>
      <c r="C27" s="17"/>
      <c r="D27" s="17"/>
      <c r="E27" s="17"/>
      <c r="F27" s="18"/>
      <c r="G27" s="19"/>
      <c r="H27" s="19"/>
      <c r="J27" s="15"/>
      <c r="K27" s="15"/>
      <c r="L27" s="15"/>
    </row>
    <row r="28" spans="2:12" ht="23.25" customHeight="1">
      <c r="B28" s="243"/>
      <c r="C28" s="243"/>
      <c r="D28" s="243"/>
      <c r="E28" s="243"/>
      <c r="F28" s="243"/>
      <c r="G28" s="243"/>
      <c r="H28" s="243"/>
      <c r="J28" s="15"/>
      <c r="K28" s="15"/>
      <c r="L28" s="15"/>
    </row>
    <row r="29" spans="2:12" ht="13.5" customHeight="1">
      <c r="B29" s="16"/>
      <c r="C29" s="16"/>
      <c r="D29" s="16"/>
      <c r="E29" s="16"/>
      <c r="F29" s="14"/>
      <c r="G29" s="20"/>
      <c r="H29" s="20"/>
      <c r="J29" s="15"/>
      <c r="K29" s="15"/>
      <c r="L29" s="15"/>
    </row>
    <row r="30" spans="2:12">
      <c r="K30" s="15"/>
      <c r="L30" s="15"/>
    </row>
  </sheetData>
  <mergeCells count="8">
    <mergeCell ref="B2:L2"/>
    <mergeCell ref="B1:H1"/>
    <mergeCell ref="B3:H3"/>
    <mergeCell ref="B5:H5"/>
    <mergeCell ref="B28:H28"/>
    <mergeCell ref="B6:L6"/>
    <mergeCell ref="B7:F7"/>
    <mergeCell ref="B18:F18"/>
  </mergeCells>
  <printOptions horizontalCentered="1"/>
  <pageMargins left="0.19685039370078741" right="0.19685039370078741" top="0.78740157480314965" bottom="0.39370078740157483" header="0.11811023622047245" footer="0.19685039370078741"/>
  <pageSetup paperSize="9" firstPageNumber="5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5F8B-247E-40A1-B760-3F671286B846}">
  <sheetPr codeName="Sheet9"/>
  <dimension ref="A1:N186"/>
  <sheetViews>
    <sheetView showGridLines="0" zoomScaleNormal="100" workbookViewId="0">
      <pane xSplit="3" ySplit="9" topLeftCell="D10" activePane="bottomRight" state="frozen"/>
      <selection activeCell="A27" sqref="A27:I27"/>
      <selection pane="topRight" activeCell="A27" sqref="A27:I27"/>
      <selection pane="bottomLeft" activeCell="A27" sqref="A27:I27"/>
      <selection pane="bottomRight" activeCell="A27" sqref="A27:I27"/>
    </sheetView>
  </sheetViews>
  <sheetFormatPr defaultRowHeight="12.75"/>
  <cols>
    <col min="1" max="2" width="5" style="39" bestFit="1" customWidth="1"/>
    <col min="3" max="3" width="66.85546875" style="34" customWidth="1"/>
    <col min="4" max="7" width="15.42578125" style="34" customWidth="1"/>
    <col min="8" max="9" width="12.140625" style="34" customWidth="1"/>
    <col min="10" max="10" width="17" style="34" customWidth="1"/>
    <col min="11" max="11" width="20.28515625" style="34" customWidth="1"/>
    <col min="12" max="12" width="12.42578125" style="34" customWidth="1"/>
    <col min="13" max="13" width="11.28515625" style="34" bestFit="1" customWidth="1"/>
    <col min="14" max="257" width="9.140625" style="34"/>
    <col min="258" max="258" width="4.28515625" style="34" customWidth="1"/>
    <col min="259" max="259" width="4.42578125" style="34" customWidth="1"/>
    <col min="260" max="260" width="44.85546875" style="34" customWidth="1"/>
    <col min="261" max="261" width="13.7109375" style="34" customWidth="1"/>
    <col min="262" max="262" width="13.140625" style="34" customWidth="1"/>
    <col min="263" max="263" width="13.7109375" style="34" customWidth="1"/>
    <col min="264" max="265" width="9.5703125" style="34" customWidth="1"/>
    <col min="266" max="266" width="17" style="34" customWidth="1"/>
    <col min="267" max="267" width="20.28515625" style="34" customWidth="1"/>
    <col min="268" max="268" width="12.42578125" style="34" customWidth="1"/>
    <col min="269" max="513" width="9.140625" style="34"/>
    <col min="514" max="514" width="4.28515625" style="34" customWidth="1"/>
    <col min="515" max="515" width="4.42578125" style="34" customWidth="1"/>
    <col min="516" max="516" width="44.85546875" style="34" customWidth="1"/>
    <col min="517" max="517" width="13.7109375" style="34" customWidth="1"/>
    <col min="518" max="518" width="13.140625" style="34" customWidth="1"/>
    <col min="519" max="519" width="13.7109375" style="34" customWidth="1"/>
    <col min="520" max="521" width="9.5703125" style="34" customWidth="1"/>
    <col min="522" max="522" width="17" style="34" customWidth="1"/>
    <col min="523" max="523" width="20.28515625" style="34" customWidth="1"/>
    <col min="524" max="524" width="12.42578125" style="34" customWidth="1"/>
    <col min="525" max="769" width="9.140625" style="34"/>
    <col min="770" max="770" width="4.28515625" style="34" customWidth="1"/>
    <col min="771" max="771" width="4.42578125" style="34" customWidth="1"/>
    <col min="772" max="772" width="44.85546875" style="34" customWidth="1"/>
    <col min="773" max="773" width="13.7109375" style="34" customWidth="1"/>
    <col min="774" max="774" width="13.140625" style="34" customWidth="1"/>
    <col min="775" max="775" width="13.7109375" style="34" customWidth="1"/>
    <col min="776" max="777" width="9.5703125" style="34" customWidth="1"/>
    <col min="778" max="778" width="17" style="34" customWidth="1"/>
    <col min="779" max="779" width="20.28515625" style="34" customWidth="1"/>
    <col min="780" max="780" width="12.42578125" style="34" customWidth="1"/>
    <col min="781" max="1025" width="9.140625" style="34"/>
    <col min="1026" max="1026" width="4.28515625" style="34" customWidth="1"/>
    <col min="1027" max="1027" width="4.42578125" style="34" customWidth="1"/>
    <col min="1028" max="1028" width="44.85546875" style="34" customWidth="1"/>
    <col min="1029" max="1029" width="13.7109375" style="34" customWidth="1"/>
    <col min="1030" max="1030" width="13.140625" style="34" customWidth="1"/>
    <col min="1031" max="1031" width="13.7109375" style="34" customWidth="1"/>
    <col min="1032" max="1033" width="9.5703125" style="34" customWidth="1"/>
    <col min="1034" max="1034" width="17" style="34" customWidth="1"/>
    <col min="1035" max="1035" width="20.28515625" style="34" customWidth="1"/>
    <col min="1036" max="1036" width="12.42578125" style="34" customWidth="1"/>
    <col min="1037" max="1281" width="9.140625" style="34"/>
    <col min="1282" max="1282" width="4.28515625" style="34" customWidth="1"/>
    <col min="1283" max="1283" width="4.42578125" style="34" customWidth="1"/>
    <col min="1284" max="1284" width="44.85546875" style="34" customWidth="1"/>
    <col min="1285" max="1285" width="13.7109375" style="34" customWidth="1"/>
    <col min="1286" max="1286" width="13.140625" style="34" customWidth="1"/>
    <col min="1287" max="1287" width="13.7109375" style="34" customWidth="1"/>
    <col min="1288" max="1289" width="9.5703125" style="34" customWidth="1"/>
    <col min="1290" max="1290" width="17" style="34" customWidth="1"/>
    <col min="1291" max="1291" width="20.28515625" style="34" customWidth="1"/>
    <col min="1292" max="1292" width="12.42578125" style="34" customWidth="1"/>
    <col min="1293" max="1537" width="9.140625" style="34"/>
    <col min="1538" max="1538" width="4.28515625" style="34" customWidth="1"/>
    <col min="1539" max="1539" width="4.42578125" style="34" customWidth="1"/>
    <col min="1540" max="1540" width="44.85546875" style="34" customWidth="1"/>
    <col min="1541" max="1541" width="13.7109375" style="34" customWidth="1"/>
    <col min="1542" max="1542" width="13.140625" style="34" customWidth="1"/>
    <col min="1543" max="1543" width="13.7109375" style="34" customWidth="1"/>
    <col min="1544" max="1545" width="9.5703125" style="34" customWidth="1"/>
    <col min="1546" max="1546" width="17" style="34" customWidth="1"/>
    <col min="1547" max="1547" width="20.28515625" style="34" customWidth="1"/>
    <col min="1548" max="1548" width="12.42578125" style="34" customWidth="1"/>
    <col min="1549" max="1793" width="9.140625" style="34"/>
    <col min="1794" max="1794" width="4.28515625" style="34" customWidth="1"/>
    <col min="1795" max="1795" width="4.42578125" style="34" customWidth="1"/>
    <col min="1796" max="1796" width="44.85546875" style="34" customWidth="1"/>
    <col min="1797" max="1797" width="13.7109375" style="34" customWidth="1"/>
    <col min="1798" max="1798" width="13.140625" style="34" customWidth="1"/>
    <col min="1799" max="1799" width="13.7109375" style="34" customWidth="1"/>
    <col min="1800" max="1801" width="9.5703125" style="34" customWidth="1"/>
    <col min="1802" max="1802" width="17" style="34" customWidth="1"/>
    <col min="1803" max="1803" width="20.28515625" style="34" customWidth="1"/>
    <col min="1804" max="1804" width="12.42578125" style="34" customWidth="1"/>
    <col min="1805" max="2049" width="9.140625" style="34"/>
    <col min="2050" max="2050" width="4.28515625" style="34" customWidth="1"/>
    <col min="2051" max="2051" width="4.42578125" style="34" customWidth="1"/>
    <col min="2052" max="2052" width="44.85546875" style="34" customWidth="1"/>
    <col min="2053" max="2053" width="13.7109375" style="34" customWidth="1"/>
    <col min="2054" max="2054" width="13.140625" style="34" customWidth="1"/>
    <col min="2055" max="2055" width="13.7109375" style="34" customWidth="1"/>
    <col min="2056" max="2057" width="9.5703125" style="34" customWidth="1"/>
    <col min="2058" max="2058" width="17" style="34" customWidth="1"/>
    <col min="2059" max="2059" width="20.28515625" style="34" customWidth="1"/>
    <col min="2060" max="2060" width="12.42578125" style="34" customWidth="1"/>
    <col min="2061" max="2305" width="9.140625" style="34"/>
    <col min="2306" max="2306" width="4.28515625" style="34" customWidth="1"/>
    <col min="2307" max="2307" width="4.42578125" style="34" customWidth="1"/>
    <col min="2308" max="2308" width="44.85546875" style="34" customWidth="1"/>
    <col min="2309" max="2309" width="13.7109375" style="34" customWidth="1"/>
    <col min="2310" max="2310" width="13.140625" style="34" customWidth="1"/>
    <col min="2311" max="2311" width="13.7109375" style="34" customWidth="1"/>
    <col min="2312" max="2313" width="9.5703125" style="34" customWidth="1"/>
    <col min="2314" max="2314" width="17" style="34" customWidth="1"/>
    <col min="2315" max="2315" width="20.28515625" style="34" customWidth="1"/>
    <col min="2316" max="2316" width="12.42578125" style="34" customWidth="1"/>
    <col min="2317" max="2561" width="9.140625" style="34"/>
    <col min="2562" max="2562" width="4.28515625" style="34" customWidth="1"/>
    <col min="2563" max="2563" width="4.42578125" style="34" customWidth="1"/>
    <col min="2564" max="2564" width="44.85546875" style="34" customWidth="1"/>
    <col min="2565" max="2565" width="13.7109375" style="34" customWidth="1"/>
    <col min="2566" max="2566" width="13.140625" style="34" customWidth="1"/>
    <col min="2567" max="2567" width="13.7109375" style="34" customWidth="1"/>
    <col min="2568" max="2569" width="9.5703125" style="34" customWidth="1"/>
    <col min="2570" max="2570" width="17" style="34" customWidth="1"/>
    <col min="2571" max="2571" width="20.28515625" style="34" customWidth="1"/>
    <col min="2572" max="2572" width="12.42578125" style="34" customWidth="1"/>
    <col min="2573" max="2817" width="9.140625" style="34"/>
    <col min="2818" max="2818" width="4.28515625" style="34" customWidth="1"/>
    <col min="2819" max="2819" width="4.42578125" style="34" customWidth="1"/>
    <col min="2820" max="2820" width="44.85546875" style="34" customWidth="1"/>
    <col min="2821" max="2821" width="13.7109375" style="34" customWidth="1"/>
    <col min="2822" max="2822" width="13.140625" style="34" customWidth="1"/>
    <col min="2823" max="2823" width="13.7109375" style="34" customWidth="1"/>
    <col min="2824" max="2825" width="9.5703125" style="34" customWidth="1"/>
    <col min="2826" max="2826" width="17" style="34" customWidth="1"/>
    <col min="2827" max="2827" width="20.28515625" style="34" customWidth="1"/>
    <col min="2828" max="2828" width="12.42578125" style="34" customWidth="1"/>
    <col min="2829" max="3073" width="9.140625" style="34"/>
    <col min="3074" max="3074" width="4.28515625" style="34" customWidth="1"/>
    <col min="3075" max="3075" width="4.42578125" style="34" customWidth="1"/>
    <col min="3076" max="3076" width="44.85546875" style="34" customWidth="1"/>
    <col min="3077" max="3077" width="13.7109375" style="34" customWidth="1"/>
    <col min="3078" max="3078" width="13.140625" style="34" customWidth="1"/>
    <col min="3079" max="3079" width="13.7109375" style="34" customWidth="1"/>
    <col min="3080" max="3081" width="9.5703125" style="34" customWidth="1"/>
    <col min="3082" max="3082" width="17" style="34" customWidth="1"/>
    <col min="3083" max="3083" width="20.28515625" style="34" customWidth="1"/>
    <col min="3084" max="3084" width="12.42578125" style="34" customWidth="1"/>
    <col min="3085" max="3329" width="9.140625" style="34"/>
    <col min="3330" max="3330" width="4.28515625" style="34" customWidth="1"/>
    <col min="3331" max="3331" width="4.42578125" style="34" customWidth="1"/>
    <col min="3332" max="3332" width="44.85546875" style="34" customWidth="1"/>
    <col min="3333" max="3333" width="13.7109375" style="34" customWidth="1"/>
    <col min="3334" max="3334" width="13.140625" style="34" customWidth="1"/>
    <col min="3335" max="3335" width="13.7109375" style="34" customWidth="1"/>
    <col min="3336" max="3337" width="9.5703125" style="34" customWidth="1"/>
    <col min="3338" max="3338" width="17" style="34" customWidth="1"/>
    <col min="3339" max="3339" width="20.28515625" style="34" customWidth="1"/>
    <col min="3340" max="3340" width="12.42578125" style="34" customWidth="1"/>
    <col min="3341" max="3585" width="9.140625" style="34"/>
    <col min="3586" max="3586" width="4.28515625" style="34" customWidth="1"/>
    <col min="3587" max="3587" width="4.42578125" style="34" customWidth="1"/>
    <col min="3588" max="3588" width="44.85546875" style="34" customWidth="1"/>
    <col min="3589" max="3589" width="13.7109375" style="34" customWidth="1"/>
    <col min="3590" max="3590" width="13.140625" style="34" customWidth="1"/>
    <col min="3591" max="3591" width="13.7109375" style="34" customWidth="1"/>
    <col min="3592" max="3593" width="9.5703125" style="34" customWidth="1"/>
    <col min="3594" max="3594" width="17" style="34" customWidth="1"/>
    <col min="3595" max="3595" width="20.28515625" style="34" customWidth="1"/>
    <col min="3596" max="3596" width="12.42578125" style="34" customWidth="1"/>
    <col min="3597" max="3841" width="9.140625" style="34"/>
    <col min="3842" max="3842" width="4.28515625" style="34" customWidth="1"/>
    <col min="3843" max="3843" width="4.42578125" style="34" customWidth="1"/>
    <col min="3844" max="3844" width="44.85546875" style="34" customWidth="1"/>
    <col min="3845" max="3845" width="13.7109375" style="34" customWidth="1"/>
    <col min="3846" max="3846" width="13.140625" style="34" customWidth="1"/>
    <col min="3847" max="3847" width="13.7109375" style="34" customWidth="1"/>
    <col min="3848" max="3849" width="9.5703125" style="34" customWidth="1"/>
    <col min="3850" max="3850" width="17" style="34" customWidth="1"/>
    <col min="3851" max="3851" width="20.28515625" style="34" customWidth="1"/>
    <col min="3852" max="3852" width="12.42578125" style="34" customWidth="1"/>
    <col min="3853" max="4097" width="9.140625" style="34"/>
    <col min="4098" max="4098" width="4.28515625" style="34" customWidth="1"/>
    <col min="4099" max="4099" width="4.42578125" style="34" customWidth="1"/>
    <col min="4100" max="4100" width="44.85546875" style="34" customWidth="1"/>
    <col min="4101" max="4101" width="13.7109375" style="34" customWidth="1"/>
    <col min="4102" max="4102" width="13.140625" style="34" customWidth="1"/>
    <col min="4103" max="4103" width="13.7109375" style="34" customWidth="1"/>
    <col min="4104" max="4105" width="9.5703125" style="34" customWidth="1"/>
    <col min="4106" max="4106" width="17" style="34" customWidth="1"/>
    <col min="4107" max="4107" width="20.28515625" style="34" customWidth="1"/>
    <col min="4108" max="4108" width="12.42578125" style="34" customWidth="1"/>
    <col min="4109" max="4353" width="9.140625" style="34"/>
    <col min="4354" max="4354" width="4.28515625" style="34" customWidth="1"/>
    <col min="4355" max="4355" width="4.42578125" style="34" customWidth="1"/>
    <col min="4356" max="4356" width="44.85546875" style="34" customWidth="1"/>
    <col min="4357" max="4357" width="13.7109375" style="34" customWidth="1"/>
    <col min="4358" max="4358" width="13.140625" style="34" customWidth="1"/>
    <col min="4359" max="4359" width="13.7109375" style="34" customWidth="1"/>
    <col min="4360" max="4361" width="9.5703125" style="34" customWidth="1"/>
    <col min="4362" max="4362" width="17" style="34" customWidth="1"/>
    <col min="4363" max="4363" width="20.28515625" style="34" customWidth="1"/>
    <col min="4364" max="4364" width="12.42578125" style="34" customWidth="1"/>
    <col min="4365" max="4609" width="9.140625" style="34"/>
    <col min="4610" max="4610" width="4.28515625" style="34" customWidth="1"/>
    <col min="4611" max="4611" width="4.42578125" style="34" customWidth="1"/>
    <col min="4612" max="4612" width="44.85546875" style="34" customWidth="1"/>
    <col min="4613" max="4613" width="13.7109375" style="34" customWidth="1"/>
    <col min="4614" max="4614" width="13.140625" style="34" customWidth="1"/>
    <col min="4615" max="4615" width="13.7109375" style="34" customWidth="1"/>
    <col min="4616" max="4617" width="9.5703125" style="34" customWidth="1"/>
    <col min="4618" max="4618" width="17" style="34" customWidth="1"/>
    <col min="4619" max="4619" width="20.28515625" style="34" customWidth="1"/>
    <col min="4620" max="4620" width="12.42578125" style="34" customWidth="1"/>
    <col min="4621" max="4865" width="9.140625" style="34"/>
    <col min="4866" max="4866" width="4.28515625" style="34" customWidth="1"/>
    <col min="4867" max="4867" width="4.42578125" style="34" customWidth="1"/>
    <col min="4868" max="4868" width="44.85546875" style="34" customWidth="1"/>
    <col min="4869" max="4869" width="13.7109375" style="34" customWidth="1"/>
    <col min="4870" max="4870" width="13.140625" style="34" customWidth="1"/>
    <col min="4871" max="4871" width="13.7109375" style="34" customWidth="1"/>
    <col min="4872" max="4873" width="9.5703125" style="34" customWidth="1"/>
    <col min="4874" max="4874" width="17" style="34" customWidth="1"/>
    <col min="4875" max="4875" width="20.28515625" style="34" customWidth="1"/>
    <col min="4876" max="4876" width="12.42578125" style="34" customWidth="1"/>
    <col min="4877" max="5121" width="9.140625" style="34"/>
    <col min="5122" max="5122" width="4.28515625" style="34" customWidth="1"/>
    <col min="5123" max="5123" width="4.42578125" style="34" customWidth="1"/>
    <col min="5124" max="5124" width="44.85546875" style="34" customWidth="1"/>
    <col min="5125" max="5125" width="13.7109375" style="34" customWidth="1"/>
    <col min="5126" max="5126" width="13.140625" style="34" customWidth="1"/>
    <col min="5127" max="5127" width="13.7109375" style="34" customWidth="1"/>
    <col min="5128" max="5129" width="9.5703125" style="34" customWidth="1"/>
    <col min="5130" max="5130" width="17" style="34" customWidth="1"/>
    <col min="5131" max="5131" width="20.28515625" style="34" customWidth="1"/>
    <col min="5132" max="5132" width="12.42578125" style="34" customWidth="1"/>
    <col min="5133" max="5377" width="9.140625" style="34"/>
    <col min="5378" max="5378" width="4.28515625" style="34" customWidth="1"/>
    <col min="5379" max="5379" width="4.42578125" style="34" customWidth="1"/>
    <col min="5380" max="5380" width="44.85546875" style="34" customWidth="1"/>
    <col min="5381" max="5381" width="13.7109375" style="34" customWidth="1"/>
    <col min="5382" max="5382" width="13.140625" style="34" customWidth="1"/>
    <col min="5383" max="5383" width="13.7109375" style="34" customWidth="1"/>
    <col min="5384" max="5385" width="9.5703125" style="34" customWidth="1"/>
    <col min="5386" max="5386" width="17" style="34" customWidth="1"/>
    <col min="5387" max="5387" width="20.28515625" style="34" customWidth="1"/>
    <col min="5388" max="5388" width="12.42578125" style="34" customWidth="1"/>
    <col min="5389" max="5633" width="9.140625" style="34"/>
    <col min="5634" max="5634" width="4.28515625" style="34" customWidth="1"/>
    <col min="5635" max="5635" width="4.42578125" style="34" customWidth="1"/>
    <col min="5636" max="5636" width="44.85546875" style="34" customWidth="1"/>
    <col min="5637" max="5637" width="13.7109375" style="34" customWidth="1"/>
    <col min="5638" max="5638" width="13.140625" style="34" customWidth="1"/>
    <col min="5639" max="5639" width="13.7109375" style="34" customWidth="1"/>
    <col min="5640" max="5641" width="9.5703125" style="34" customWidth="1"/>
    <col min="5642" max="5642" width="17" style="34" customWidth="1"/>
    <col min="5643" max="5643" width="20.28515625" style="34" customWidth="1"/>
    <col min="5644" max="5644" width="12.42578125" style="34" customWidth="1"/>
    <col min="5645" max="5889" width="9.140625" style="34"/>
    <col min="5890" max="5890" width="4.28515625" style="34" customWidth="1"/>
    <col min="5891" max="5891" width="4.42578125" style="34" customWidth="1"/>
    <col min="5892" max="5892" width="44.85546875" style="34" customWidth="1"/>
    <col min="5893" max="5893" width="13.7109375" style="34" customWidth="1"/>
    <col min="5894" max="5894" width="13.140625" style="34" customWidth="1"/>
    <col min="5895" max="5895" width="13.7109375" style="34" customWidth="1"/>
    <col min="5896" max="5897" width="9.5703125" style="34" customWidth="1"/>
    <col min="5898" max="5898" width="17" style="34" customWidth="1"/>
    <col min="5899" max="5899" width="20.28515625" style="34" customWidth="1"/>
    <col min="5900" max="5900" width="12.42578125" style="34" customWidth="1"/>
    <col min="5901" max="6145" width="9.140625" style="34"/>
    <col min="6146" max="6146" width="4.28515625" style="34" customWidth="1"/>
    <col min="6147" max="6147" width="4.42578125" style="34" customWidth="1"/>
    <col min="6148" max="6148" width="44.85546875" style="34" customWidth="1"/>
    <col min="6149" max="6149" width="13.7109375" style="34" customWidth="1"/>
    <col min="6150" max="6150" width="13.140625" style="34" customWidth="1"/>
    <col min="6151" max="6151" width="13.7109375" style="34" customWidth="1"/>
    <col min="6152" max="6153" width="9.5703125" style="34" customWidth="1"/>
    <col min="6154" max="6154" width="17" style="34" customWidth="1"/>
    <col min="6155" max="6155" width="20.28515625" style="34" customWidth="1"/>
    <col min="6156" max="6156" width="12.42578125" style="34" customWidth="1"/>
    <col min="6157" max="6401" width="9.140625" style="34"/>
    <col min="6402" max="6402" width="4.28515625" style="34" customWidth="1"/>
    <col min="6403" max="6403" width="4.42578125" style="34" customWidth="1"/>
    <col min="6404" max="6404" width="44.85546875" style="34" customWidth="1"/>
    <col min="6405" max="6405" width="13.7109375" style="34" customWidth="1"/>
    <col min="6406" max="6406" width="13.140625" style="34" customWidth="1"/>
    <col min="6407" max="6407" width="13.7109375" style="34" customWidth="1"/>
    <col min="6408" max="6409" width="9.5703125" style="34" customWidth="1"/>
    <col min="6410" max="6410" width="17" style="34" customWidth="1"/>
    <col min="6411" max="6411" width="20.28515625" style="34" customWidth="1"/>
    <col min="6412" max="6412" width="12.42578125" style="34" customWidth="1"/>
    <col min="6413" max="6657" width="9.140625" style="34"/>
    <col min="6658" max="6658" width="4.28515625" style="34" customWidth="1"/>
    <col min="6659" max="6659" width="4.42578125" style="34" customWidth="1"/>
    <col min="6660" max="6660" width="44.85546875" style="34" customWidth="1"/>
    <col min="6661" max="6661" width="13.7109375" style="34" customWidth="1"/>
    <col min="6662" max="6662" width="13.140625" style="34" customWidth="1"/>
    <col min="6663" max="6663" width="13.7109375" style="34" customWidth="1"/>
    <col min="6664" max="6665" width="9.5703125" style="34" customWidth="1"/>
    <col min="6666" max="6666" width="17" style="34" customWidth="1"/>
    <col min="6667" max="6667" width="20.28515625" style="34" customWidth="1"/>
    <col min="6668" max="6668" width="12.42578125" style="34" customWidth="1"/>
    <col min="6669" max="6913" width="9.140625" style="34"/>
    <col min="6914" max="6914" width="4.28515625" style="34" customWidth="1"/>
    <col min="6915" max="6915" width="4.42578125" style="34" customWidth="1"/>
    <col min="6916" max="6916" width="44.85546875" style="34" customWidth="1"/>
    <col min="6917" max="6917" width="13.7109375" style="34" customWidth="1"/>
    <col min="6918" max="6918" width="13.140625" style="34" customWidth="1"/>
    <col min="6919" max="6919" width="13.7109375" style="34" customWidth="1"/>
    <col min="6920" max="6921" width="9.5703125" style="34" customWidth="1"/>
    <col min="6922" max="6922" width="17" style="34" customWidth="1"/>
    <col min="6923" max="6923" width="20.28515625" style="34" customWidth="1"/>
    <col min="6924" max="6924" width="12.42578125" style="34" customWidth="1"/>
    <col min="6925" max="7169" width="9.140625" style="34"/>
    <col min="7170" max="7170" width="4.28515625" style="34" customWidth="1"/>
    <col min="7171" max="7171" width="4.42578125" style="34" customWidth="1"/>
    <col min="7172" max="7172" width="44.85546875" style="34" customWidth="1"/>
    <col min="7173" max="7173" width="13.7109375" style="34" customWidth="1"/>
    <col min="7174" max="7174" width="13.140625" style="34" customWidth="1"/>
    <col min="7175" max="7175" width="13.7109375" style="34" customWidth="1"/>
    <col min="7176" max="7177" width="9.5703125" style="34" customWidth="1"/>
    <col min="7178" max="7178" width="17" style="34" customWidth="1"/>
    <col min="7179" max="7179" width="20.28515625" style="34" customWidth="1"/>
    <col min="7180" max="7180" width="12.42578125" style="34" customWidth="1"/>
    <col min="7181" max="7425" width="9.140625" style="34"/>
    <col min="7426" max="7426" width="4.28515625" style="34" customWidth="1"/>
    <col min="7427" max="7427" width="4.42578125" style="34" customWidth="1"/>
    <col min="7428" max="7428" width="44.85546875" style="34" customWidth="1"/>
    <col min="7429" max="7429" width="13.7109375" style="34" customWidth="1"/>
    <col min="7430" max="7430" width="13.140625" style="34" customWidth="1"/>
    <col min="7431" max="7431" width="13.7109375" style="34" customWidth="1"/>
    <col min="7432" max="7433" width="9.5703125" style="34" customWidth="1"/>
    <col min="7434" max="7434" width="17" style="34" customWidth="1"/>
    <col min="7435" max="7435" width="20.28515625" style="34" customWidth="1"/>
    <col min="7436" max="7436" width="12.42578125" style="34" customWidth="1"/>
    <col min="7437" max="7681" width="9.140625" style="34"/>
    <col min="7682" max="7682" width="4.28515625" style="34" customWidth="1"/>
    <col min="7683" max="7683" width="4.42578125" style="34" customWidth="1"/>
    <col min="7684" max="7684" width="44.85546875" style="34" customWidth="1"/>
    <col min="7685" max="7685" width="13.7109375" style="34" customWidth="1"/>
    <col min="7686" max="7686" width="13.140625" style="34" customWidth="1"/>
    <col min="7687" max="7687" width="13.7109375" style="34" customWidth="1"/>
    <col min="7688" max="7689" width="9.5703125" style="34" customWidth="1"/>
    <col min="7690" max="7690" width="17" style="34" customWidth="1"/>
    <col min="7691" max="7691" width="20.28515625" style="34" customWidth="1"/>
    <col min="7692" max="7692" width="12.42578125" style="34" customWidth="1"/>
    <col min="7693" max="7937" width="9.140625" style="34"/>
    <col min="7938" max="7938" width="4.28515625" style="34" customWidth="1"/>
    <col min="7939" max="7939" width="4.42578125" style="34" customWidth="1"/>
    <col min="7940" max="7940" width="44.85546875" style="34" customWidth="1"/>
    <col min="7941" max="7941" width="13.7109375" style="34" customWidth="1"/>
    <col min="7942" max="7942" width="13.140625" style="34" customWidth="1"/>
    <col min="7943" max="7943" width="13.7109375" style="34" customWidth="1"/>
    <col min="7944" max="7945" width="9.5703125" style="34" customWidth="1"/>
    <col min="7946" max="7946" width="17" style="34" customWidth="1"/>
    <col min="7947" max="7947" width="20.28515625" style="34" customWidth="1"/>
    <col min="7948" max="7948" width="12.42578125" style="34" customWidth="1"/>
    <col min="7949" max="8193" width="9.140625" style="34"/>
    <col min="8194" max="8194" width="4.28515625" style="34" customWidth="1"/>
    <col min="8195" max="8195" width="4.42578125" style="34" customWidth="1"/>
    <col min="8196" max="8196" width="44.85546875" style="34" customWidth="1"/>
    <col min="8197" max="8197" width="13.7109375" style="34" customWidth="1"/>
    <col min="8198" max="8198" width="13.140625" style="34" customWidth="1"/>
    <col min="8199" max="8199" width="13.7109375" style="34" customWidth="1"/>
    <col min="8200" max="8201" width="9.5703125" style="34" customWidth="1"/>
    <col min="8202" max="8202" width="17" style="34" customWidth="1"/>
    <col min="8203" max="8203" width="20.28515625" style="34" customWidth="1"/>
    <col min="8204" max="8204" width="12.42578125" style="34" customWidth="1"/>
    <col min="8205" max="8449" width="9.140625" style="34"/>
    <col min="8450" max="8450" width="4.28515625" style="34" customWidth="1"/>
    <col min="8451" max="8451" width="4.42578125" style="34" customWidth="1"/>
    <col min="8452" max="8452" width="44.85546875" style="34" customWidth="1"/>
    <col min="8453" max="8453" width="13.7109375" style="34" customWidth="1"/>
    <col min="8454" max="8454" width="13.140625" style="34" customWidth="1"/>
    <col min="8455" max="8455" width="13.7109375" style="34" customWidth="1"/>
    <col min="8456" max="8457" width="9.5703125" style="34" customWidth="1"/>
    <col min="8458" max="8458" width="17" style="34" customWidth="1"/>
    <col min="8459" max="8459" width="20.28515625" style="34" customWidth="1"/>
    <col min="8460" max="8460" width="12.42578125" style="34" customWidth="1"/>
    <col min="8461" max="8705" width="9.140625" style="34"/>
    <col min="8706" max="8706" width="4.28515625" style="34" customWidth="1"/>
    <col min="8707" max="8707" width="4.42578125" style="34" customWidth="1"/>
    <col min="8708" max="8708" width="44.85546875" style="34" customWidth="1"/>
    <col min="8709" max="8709" width="13.7109375" style="34" customWidth="1"/>
    <col min="8710" max="8710" width="13.140625" style="34" customWidth="1"/>
    <col min="8711" max="8711" width="13.7109375" style="34" customWidth="1"/>
    <col min="8712" max="8713" width="9.5703125" style="34" customWidth="1"/>
    <col min="8714" max="8714" width="17" style="34" customWidth="1"/>
    <col min="8715" max="8715" width="20.28515625" style="34" customWidth="1"/>
    <col min="8716" max="8716" width="12.42578125" style="34" customWidth="1"/>
    <col min="8717" max="8961" width="9.140625" style="34"/>
    <col min="8962" max="8962" width="4.28515625" style="34" customWidth="1"/>
    <col min="8963" max="8963" width="4.42578125" style="34" customWidth="1"/>
    <col min="8964" max="8964" width="44.85546875" style="34" customWidth="1"/>
    <col min="8965" max="8965" width="13.7109375" style="34" customWidth="1"/>
    <col min="8966" max="8966" width="13.140625" style="34" customWidth="1"/>
    <col min="8967" max="8967" width="13.7109375" style="34" customWidth="1"/>
    <col min="8968" max="8969" width="9.5703125" style="34" customWidth="1"/>
    <col min="8970" max="8970" width="17" style="34" customWidth="1"/>
    <col min="8971" max="8971" width="20.28515625" style="34" customWidth="1"/>
    <col min="8972" max="8972" width="12.42578125" style="34" customWidth="1"/>
    <col min="8973" max="9217" width="9.140625" style="34"/>
    <col min="9218" max="9218" width="4.28515625" style="34" customWidth="1"/>
    <col min="9219" max="9219" width="4.42578125" style="34" customWidth="1"/>
    <col min="9220" max="9220" width="44.85546875" style="34" customWidth="1"/>
    <col min="9221" max="9221" width="13.7109375" style="34" customWidth="1"/>
    <col min="9222" max="9222" width="13.140625" style="34" customWidth="1"/>
    <col min="9223" max="9223" width="13.7109375" style="34" customWidth="1"/>
    <col min="9224" max="9225" width="9.5703125" style="34" customWidth="1"/>
    <col min="9226" max="9226" width="17" style="34" customWidth="1"/>
    <col min="9227" max="9227" width="20.28515625" style="34" customWidth="1"/>
    <col min="9228" max="9228" width="12.42578125" style="34" customWidth="1"/>
    <col min="9229" max="9473" width="9.140625" style="34"/>
    <col min="9474" max="9474" width="4.28515625" style="34" customWidth="1"/>
    <col min="9475" max="9475" width="4.42578125" style="34" customWidth="1"/>
    <col min="9476" max="9476" width="44.85546875" style="34" customWidth="1"/>
    <col min="9477" max="9477" width="13.7109375" style="34" customWidth="1"/>
    <col min="9478" max="9478" width="13.140625" style="34" customWidth="1"/>
    <col min="9479" max="9479" width="13.7109375" style="34" customWidth="1"/>
    <col min="9480" max="9481" width="9.5703125" style="34" customWidth="1"/>
    <col min="9482" max="9482" width="17" style="34" customWidth="1"/>
    <col min="9483" max="9483" width="20.28515625" style="34" customWidth="1"/>
    <col min="9484" max="9484" width="12.42578125" style="34" customWidth="1"/>
    <col min="9485" max="9729" width="9.140625" style="34"/>
    <col min="9730" max="9730" width="4.28515625" style="34" customWidth="1"/>
    <col min="9731" max="9731" width="4.42578125" style="34" customWidth="1"/>
    <col min="9732" max="9732" width="44.85546875" style="34" customWidth="1"/>
    <col min="9733" max="9733" width="13.7109375" style="34" customWidth="1"/>
    <col min="9734" max="9734" width="13.140625" style="34" customWidth="1"/>
    <col min="9735" max="9735" width="13.7109375" style="34" customWidth="1"/>
    <col min="9736" max="9737" width="9.5703125" style="34" customWidth="1"/>
    <col min="9738" max="9738" width="17" style="34" customWidth="1"/>
    <col min="9739" max="9739" width="20.28515625" style="34" customWidth="1"/>
    <col min="9740" max="9740" width="12.42578125" style="34" customWidth="1"/>
    <col min="9741" max="9985" width="9.140625" style="34"/>
    <col min="9986" max="9986" width="4.28515625" style="34" customWidth="1"/>
    <col min="9987" max="9987" width="4.42578125" style="34" customWidth="1"/>
    <col min="9988" max="9988" width="44.85546875" style="34" customWidth="1"/>
    <col min="9989" max="9989" width="13.7109375" style="34" customWidth="1"/>
    <col min="9990" max="9990" width="13.140625" style="34" customWidth="1"/>
    <col min="9991" max="9991" width="13.7109375" style="34" customWidth="1"/>
    <col min="9992" max="9993" width="9.5703125" style="34" customWidth="1"/>
    <col min="9994" max="9994" width="17" style="34" customWidth="1"/>
    <col min="9995" max="9995" width="20.28515625" style="34" customWidth="1"/>
    <col min="9996" max="9996" width="12.42578125" style="34" customWidth="1"/>
    <col min="9997" max="10241" width="9.140625" style="34"/>
    <col min="10242" max="10242" width="4.28515625" style="34" customWidth="1"/>
    <col min="10243" max="10243" width="4.42578125" style="34" customWidth="1"/>
    <col min="10244" max="10244" width="44.85546875" style="34" customWidth="1"/>
    <col min="10245" max="10245" width="13.7109375" style="34" customWidth="1"/>
    <col min="10246" max="10246" width="13.140625" style="34" customWidth="1"/>
    <col min="10247" max="10247" width="13.7109375" style="34" customWidth="1"/>
    <col min="10248" max="10249" width="9.5703125" style="34" customWidth="1"/>
    <col min="10250" max="10250" width="17" style="34" customWidth="1"/>
    <col min="10251" max="10251" width="20.28515625" style="34" customWidth="1"/>
    <col min="10252" max="10252" width="12.42578125" style="34" customWidth="1"/>
    <col min="10253" max="10497" width="9.140625" style="34"/>
    <col min="10498" max="10498" width="4.28515625" style="34" customWidth="1"/>
    <col min="10499" max="10499" width="4.42578125" style="34" customWidth="1"/>
    <col min="10500" max="10500" width="44.85546875" style="34" customWidth="1"/>
    <col min="10501" max="10501" width="13.7109375" style="34" customWidth="1"/>
    <col min="10502" max="10502" width="13.140625" style="34" customWidth="1"/>
    <col min="10503" max="10503" width="13.7109375" style="34" customWidth="1"/>
    <col min="10504" max="10505" width="9.5703125" style="34" customWidth="1"/>
    <col min="10506" max="10506" width="17" style="34" customWidth="1"/>
    <col min="10507" max="10507" width="20.28515625" style="34" customWidth="1"/>
    <col min="10508" max="10508" width="12.42578125" style="34" customWidth="1"/>
    <col min="10509" max="10753" width="9.140625" style="34"/>
    <col min="10754" max="10754" width="4.28515625" style="34" customWidth="1"/>
    <col min="10755" max="10755" width="4.42578125" style="34" customWidth="1"/>
    <col min="10756" max="10756" width="44.85546875" style="34" customWidth="1"/>
    <col min="10757" max="10757" width="13.7109375" style="34" customWidth="1"/>
    <col min="10758" max="10758" width="13.140625" style="34" customWidth="1"/>
    <col min="10759" max="10759" width="13.7109375" style="34" customWidth="1"/>
    <col min="10760" max="10761" width="9.5703125" style="34" customWidth="1"/>
    <col min="10762" max="10762" width="17" style="34" customWidth="1"/>
    <col min="10763" max="10763" width="20.28515625" style="34" customWidth="1"/>
    <col min="10764" max="10764" width="12.42578125" style="34" customWidth="1"/>
    <col min="10765" max="11009" width="9.140625" style="34"/>
    <col min="11010" max="11010" width="4.28515625" style="34" customWidth="1"/>
    <col min="11011" max="11011" width="4.42578125" style="34" customWidth="1"/>
    <col min="11012" max="11012" width="44.85546875" style="34" customWidth="1"/>
    <col min="11013" max="11013" width="13.7109375" style="34" customWidth="1"/>
    <col min="11014" max="11014" width="13.140625" style="34" customWidth="1"/>
    <col min="11015" max="11015" width="13.7109375" style="34" customWidth="1"/>
    <col min="11016" max="11017" width="9.5703125" style="34" customWidth="1"/>
    <col min="11018" max="11018" width="17" style="34" customWidth="1"/>
    <col min="11019" max="11019" width="20.28515625" style="34" customWidth="1"/>
    <col min="11020" max="11020" width="12.42578125" style="34" customWidth="1"/>
    <col min="11021" max="11265" width="9.140625" style="34"/>
    <col min="11266" max="11266" width="4.28515625" style="34" customWidth="1"/>
    <col min="11267" max="11267" width="4.42578125" style="34" customWidth="1"/>
    <col min="11268" max="11268" width="44.85546875" style="34" customWidth="1"/>
    <col min="11269" max="11269" width="13.7109375" style="34" customWidth="1"/>
    <col min="11270" max="11270" width="13.140625" style="34" customWidth="1"/>
    <col min="11271" max="11271" width="13.7109375" style="34" customWidth="1"/>
    <col min="11272" max="11273" width="9.5703125" style="34" customWidth="1"/>
    <col min="11274" max="11274" width="17" style="34" customWidth="1"/>
    <col min="11275" max="11275" width="20.28515625" style="34" customWidth="1"/>
    <col min="11276" max="11276" width="12.42578125" style="34" customWidth="1"/>
    <col min="11277" max="11521" width="9.140625" style="34"/>
    <col min="11522" max="11522" width="4.28515625" style="34" customWidth="1"/>
    <col min="11523" max="11523" width="4.42578125" style="34" customWidth="1"/>
    <col min="11524" max="11524" width="44.85546875" style="34" customWidth="1"/>
    <col min="11525" max="11525" width="13.7109375" style="34" customWidth="1"/>
    <col min="11526" max="11526" width="13.140625" style="34" customWidth="1"/>
    <col min="11527" max="11527" width="13.7109375" style="34" customWidth="1"/>
    <col min="11528" max="11529" width="9.5703125" style="34" customWidth="1"/>
    <col min="11530" max="11530" width="17" style="34" customWidth="1"/>
    <col min="11531" max="11531" width="20.28515625" style="34" customWidth="1"/>
    <col min="11532" max="11532" width="12.42578125" style="34" customWidth="1"/>
    <col min="11533" max="11777" width="9.140625" style="34"/>
    <col min="11778" max="11778" width="4.28515625" style="34" customWidth="1"/>
    <col min="11779" max="11779" width="4.42578125" style="34" customWidth="1"/>
    <col min="11780" max="11780" width="44.85546875" style="34" customWidth="1"/>
    <col min="11781" max="11781" width="13.7109375" style="34" customWidth="1"/>
    <col min="11782" max="11782" width="13.140625" style="34" customWidth="1"/>
    <col min="11783" max="11783" width="13.7109375" style="34" customWidth="1"/>
    <col min="11784" max="11785" width="9.5703125" style="34" customWidth="1"/>
    <col min="11786" max="11786" width="17" style="34" customWidth="1"/>
    <col min="11787" max="11787" width="20.28515625" style="34" customWidth="1"/>
    <col min="11788" max="11788" width="12.42578125" style="34" customWidth="1"/>
    <col min="11789" max="12033" width="9.140625" style="34"/>
    <col min="12034" max="12034" width="4.28515625" style="34" customWidth="1"/>
    <col min="12035" max="12035" width="4.42578125" style="34" customWidth="1"/>
    <col min="12036" max="12036" width="44.85546875" style="34" customWidth="1"/>
    <col min="12037" max="12037" width="13.7109375" style="34" customWidth="1"/>
    <col min="12038" max="12038" width="13.140625" style="34" customWidth="1"/>
    <col min="12039" max="12039" width="13.7109375" style="34" customWidth="1"/>
    <col min="12040" max="12041" width="9.5703125" style="34" customWidth="1"/>
    <col min="12042" max="12042" width="17" style="34" customWidth="1"/>
    <col min="12043" max="12043" width="20.28515625" style="34" customWidth="1"/>
    <col min="12044" max="12044" width="12.42578125" style="34" customWidth="1"/>
    <col min="12045" max="12289" width="9.140625" style="34"/>
    <col min="12290" max="12290" width="4.28515625" style="34" customWidth="1"/>
    <col min="12291" max="12291" width="4.42578125" style="34" customWidth="1"/>
    <col min="12292" max="12292" width="44.85546875" style="34" customWidth="1"/>
    <col min="12293" max="12293" width="13.7109375" style="34" customWidth="1"/>
    <col min="12294" max="12294" width="13.140625" style="34" customWidth="1"/>
    <col min="12295" max="12295" width="13.7109375" style="34" customWidth="1"/>
    <col min="12296" max="12297" width="9.5703125" style="34" customWidth="1"/>
    <col min="12298" max="12298" width="17" style="34" customWidth="1"/>
    <col min="12299" max="12299" width="20.28515625" style="34" customWidth="1"/>
    <col min="12300" max="12300" width="12.42578125" style="34" customWidth="1"/>
    <col min="12301" max="12545" width="9.140625" style="34"/>
    <col min="12546" max="12546" width="4.28515625" style="34" customWidth="1"/>
    <col min="12547" max="12547" width="4.42578125" style="34" customWidth="1"/>
    <col min="12548" max="12548" width="44.85546875" style="34" customWidth="1"/>
    <col min="12549" max="12549" width="13.7109375" style="34" customWidth="1"/>
    <col min="12550" max="12550" width="13.140625" style="34" customWidth="1"/>
    <col min="12551" max="12551" width="13.7109375" style="34" customWidth="1"/>
    <col min="12552" max="12553" width="9.5703125" style="34" customWidth="1"/>
    <col min="12554" max="12554" width="17" style="34" customWidth="1"/>
    <col min="12555" max="12555" width="20.28515625" style="34" customWidth="1"/>
    <col min="12556" max="12556" width="12.42578125" style="34" customWidth="1"/>
    <col min="12557" max="12801" width="9.140625" style="34"/>
    <col min="12802" max="12802" width="4.28515625" style="34" customWidth="1"/>
    <col min="12803" max="12803" width="4.42578125" style="34" customWidth="1"/>
    <col min="12804" max="12804" width="44.85546875" style="34" customWidth="1"/>
    <col min="12805" max="12805" width="13.7109375" style="34" customWidth="1"/>
    <col min="12806" max="12806" width="13.140625" style="34" customWidth="1"/>
    <col min="12807" max="12807" width="13.7109375" style="34" customWidth="1"/>
    <col min="12808" max="12809" width="9.5703125" style="34" customWidth="1"/>
    <col min="12810" max="12810" width="17" style="34" customWidth="1"/>
    <col min="12811" max="12811" width="20.28515625" style="34" customWidth="1"/>
    <col min="12812" max="12812" width="12.42578125" style="34" customWidth="1"/>
    <col min="12813" max="13057" width="9.140625" style="34"/>
    <col min="13058" max="13058" width="4.28515625" style="34" customWidth="1"/>
    <col min="13059" max="13059" width="4.42578125" style="34" customWidth="1"/>
    <col min="13060" max="13060" width="44.85546875" style="34" customWidth="1"/>
    <col min="13061" max="13061" width="13.7109375" style="34" customWidth="1"/>
    <col min="13062" max="13062" width="13.140625" style="34" customWidth="1"/>
    <col min="13063" max="13063" width="13.7109375" style="34" customWidth="1"/>
    <col min="13064" max="13065" width="9.5703125" style="34" customWidth="1"/>
    <col min="13066" max="13066" width="17" style="34" customWidth="1"/>
    <col min="13067" max="13067" width="20.28515625" style="34" customWidth="1"/>
    <col min="13068" max="13068" width="12.42578125" style="34" customWidth="1"/>
    <col min="13069" max="13313" width="9.140625" style="34"/>
    <col min="13314" max="13314" width="4.28515625" style="34" customWidth="1"/>
    <col min="13315" max="13315" width="4.42578125" style="34" customWidth="1"/>
    <col min="13316" max="13316" width="44.85546875" style="34" customWidth="1"/>
    <col min="13317" max="13317" width="13.7109375" style="34" customWidth="1"/>
    <col min="13318" max="13318" width="13.140625" style="34" customWidth="1"/>
    <col min="13319" max="13319" width="13.7109375" style="34" customWidth="1"/>
    <col min="13320" max="13321" width="9.5703125" style="34" customWidth="1"/>
    <col min="13322" max="13322" width="17" style="34" customWidth="1"/>
    <col min="13323" max="13323" width="20.28515625" style="34" customWidth="1"/>
    <col min="13324" max="13324" width="12.42578125" style="34" customWidth="1"/>
    <col min="13325" max="13569" width="9.140625" style="34"/>
    <col min="13570" max="13570" width="4.28515625" style="34" customWidth="1"/>
    <col min="13571" max="13571" width="4.42578125" style="34" customWidth="1"/>
    <col min="13572" max="13572" width="44.85546875" style="34" customWidth="1"/>
    <col min="13573" max="13573" width="13.7109375" style="34" customWidth="1"/>
    <col min="13574" max="13574" width="13.140625" style="34" customWidth="1"/>
    <col min="13575" max="13575" width="13.7109375" style="34" customWidth="1"/>
    <col min="13576" max="13577" width="9.5703125" style="34" customWidth="1"/>
    <col min="13578" max="13578" width="17" style="34" customWidth="1"/>
    <col min="13579" max="13579" width="20.28515625" style="34" customWidth="1"/>
    <col min="13580" max="13580" width="12.42578125" style="34" customWidth="1"/>
    <col min="13581" max="13825" width="9.140625" style="34"/>
    <col min="13826" max="13826" width="4.28515625" style="34" customWidth="1"/>
    <col min="13827" max="13827" width="4.42578125" style="34" customWidth="1"/>
    <col min="13828" max="13828" width="44.85546875" style="34" customWidth="1"/>
    <col min="13829" max="13829" width="13.7109375" style="34" customWidth="1"/>
    <col min="13830" max="13830" width="13.140625" style="34" customWidth="1"/>
    <col min="13831" max="13831" width="13.7109375" style="34" customWidth="1"/>
    <col min="13832" max="13833" width="9.5703125" style="34" customWidth="1"/>
    <col min="13834" max="13834" width="17" style="34" customWidth="1"/>
    <col min="13835" max="13835" width="20.28515625" style="34" customWidth="1"/>
    <col min="13836" max="13836" width="12.42578125" style="34" customWidth="1"/>
    <col min="13837" max="14081" width="9.140625" style="34"/>
    <col min="14082" max="14082" width="4.28515625" style="34" customWidth="1"/>
    <col min="14083" max="14083" width="4.42578125" style="34" customWidth="1"/>
    <col min="14084" max="14084" width="44.85546875" style="34" customWidth="1"/>
    <col min="14085" max="14085" width="13.7109375" style="34" customWidth="1"/>
    <col min="14086" max="14086" width="13.140625" style="34" customWidth="1"/>
    <col min="14087" max="14087" width="13.7109375" style="34" customWidth="1"/>
    <col min="14088" max="14089" width="9.5703125" style="34" customWidth="1"/>
    <col min="14090" max="14090" width="17" style="34" customWidth="1"/>
    <col min="14091" max="14091" width="20.28515625" style="34" customWidth="1"/>
    <col min="14092" max="14092" width="12.42578125" style="34" customWidth="1"/>
    <col min="14093" max="14337" width="9.140625" style="34"/>
    <col min="14338" max="14338" width="4.28515625" style="34" customWidth="1"/>
    <col min="14339" max="14339" width="4.42578125" style="34" customWidth="1"/>
    <col min="14340" max="14340" width="44.85546875" style="34" customWidth="1"/>
    <col min="14341" max="14341" width="13.7109375" style="34" customWidth="1"/>
    <col min="14342" max="14342" width="13.140625" style="34" customWidth="1"/>
    <col min="14343" max="14343" width="13.7109375" style="34" customWidth="1"/>
    <col min="14344" max="14345" width="9.5703125" style="34" customWidth="1"/>
    <col min="14346" max="14346" width="17" style="34" customWidth="1"/>
    <col min="14347" max="14347" width="20.28515625" style="34" customWidth="1"/>
    <col min="14348" max="14348" width="12.42578125" style="34" customWidth="1"/>
    <col min="14349" max="14593" width="9.140625" style="34"/>
    <col min="14594" max="14594" width="4.28515625" style="34" customWidth="1"/>
    <col min="14595" max="14595" width="4.42578125" style="34" customWidth="1"/>
    <col min="14596" max="14596" width="44.85546875" style="34" customWidth="1"/>
    <col min="14597" max="14597" width="13.7109375" style="34" customWidth="1"/>
    <col min="14598" max="14598" width="13.140625" style="34" customWidth="1"/>
    <col min="14599" max="14599" width="13.7109375" style="34" customWidth="1"/>
    <col min="14600" max="14601" width="9.5703125" style="34" customWidth="1"/>
    <col min="14602" max="14602" width="17" style="34" customWidth="1"/>
    <col min="14603" max="14603" width="20.28515625" style="34" customWidth="1"/>
    <col min="14604" max="14604" width="12.42578125" style="34" customWidth="1"/>
    <col min="14605" max="14849" width="9.140625" style="34"/>
    <col min="14850" max="14850" width="4.28515625" style="34" customWidth="1"/>
    <col min="14851" max="14851" width="4.42578125" style="34" customWidth="1"/>
    <col min="14852" max="14852" width="44.85546875" style="34" customWidth="1"/>
    <col min="14853" max="14853" width="13.7109375" style="34" customWidth="1"/>
    <col min="14854" max="14854" width="13.140625" style="34" customWidth="1"/>
    <col min="14855" max="14855" width="13.7109375" style="34" customWidth="1"/>
    <col min="14856" max="14857" width="9.5703125" style="34" customWidth="1"/>
    <col min="14858" max="14858" width="17" style="34" customWidth="1"/>
    <col min="14859" max="14859" width="20.28515625" style="34" customWidth="1"/>
    <col min="14860" max="14860" width="12.42578125" style="34" customWidth="1"/>
    <col min="14861" max="15105" width="9.140625" style="34"/>
    <col min="15106" max="15106" width="4.28515625" style="34" customWidth="1"/>
    <col min="15107" max="15107" width="4.42578125" style="34" customWidth="1"/>
    <col min="15108" max="15108" width="44.85546875" style="34" customWidth="1"/>
    <col min="15109" max="15109" width="13.7109375" style="34" customWidth="1"/>
    <col min="15110" max="15110" width="13.140625" style="34" customWidth="1"/>
    <col min="15111" max="15111" width="13.7109375" style="34" customWidth="1"/>
    <col min="15112" max="15113" width="9.5703125" style="34" customWidth="1"/>
    <col min="15114" max="15114" width="17" style="34" customWidth="1"/>
    <col min="15115" max="15115" width="20.28515625" style="34" customWidth="1"/>
    <col min="15116" max="15116" width="12.42578125" style="34" customWidth="1"/>
    <col min="15117" max="15361" width="9.140625" style="34"/>
    <col min="15362" max="15362" width="4.28515625" style="34" customWidth="1"/>
    <col min="15363" max="15363" width="4.42578125" style="34" customWidth="1"/>
    <col min="15364" max="15364" width="44.85546875" style="34" customWidth="1"/>
    <col min="15365" max="15365" width="13.7109375" style="34" customWidth="1"/>
    <col min="15366" max="15366" width="13.140625" style="34" customWidth="1"/>
    <col min="15367" max="15367" width="13.7109375" style="34" customWidth="1"/>
    <col min="15368" max="15369" width="9.5703125" style="34" customWidth="1"/>
    <col min="15370" max="15370" width="17" style="34" customWidth="1"/>
    <col min="15371" max="15371" width="20.28515625" style="34" customWidth="1"/>
    <col min="15372" max="15372" width="12.42578125" style="34" customWidth="1"/>
    <col min="15373" max="15617" width="9.140625" style="34"/>
    <col min="15618" max="15618" width="4.28515625" style="34" customWidth="1"/>
    <col min="15619" max="15619" width="4.42578125" style="34" customWidth="1"/>
    <col min="15620" max="15620" width="44.85546875" style="34" customWidth="1"/>
    <col min="15621" max="15621" width="13.7109375" style="34" customWidth="1"/>
    <col min="15622" max="15622" width="13.140625" style="34" customWidth="1"/>
    <col min="15623" max="15623" width="13.7109375" style="34" customWidth="1"/>
    <col min="15624" max="15625" width="9.5703125" style="34" customWidth="1"/>
    <col min="15626" max="15626" width="17" style="34" customWidth="1"/>
    <col min="15627" max="15627" width="20.28515625" style="34" customWidth="1"/>
    <col min="15628" max="15628" width="12.42578125" style="34" customWidth="1"/>
    <col min="15629" max="15873" width="9.140625" style="34"/>
    <col min="15874" max="15874" width="4.28515625" style="34" customWidth="1"/>
    <col min="15875" max="15875" width="4.42578125" style="34" customWidth="1"/>
    <col min="15876" max="15876" width="44.85546875" style="34" customWidth="1"/>
    <col min="15877" max="15877" width="13.7109375" style="34" customWidth="1"/>
    <col min="15878" max="15878" width="13.140625" style="34" customWidth="1"/>
    <col min="15879" max="15879" width="13.7109375" style="34" customWidth="1"/>
    <col min="15880" max="15881" width="9.5703125" style="34" customWidth="1"/>
    <col min="15882" max="15882" width="17" style="34" customWidth="1"/>
    <col min="15883" max="15883" width="20.28515625" style="34" customWidth="1"/>
    <col min="15884" max="15884" width="12.42578125" style="34" customWidth="1"/>
    <col min="15885" max="16129" width="9.140625" style="34"/>
    <col min="16130" max="16130" width="4.28515625" style="34" customWidth="1"/>
    <col min="16131" max="16131" width="4.42578125" style="34" customWidth="1"/>
    <col min="16132" max="16132" width="44.85546875" style="34" customWidth="1"/>
    <col min="16133" max="16133" width="13.7109375" style="34" customWidth="1"/>
    <col min="16134" max="16134" width="13.140625" style="34" customWidth="1"/>
    <col min="16135" max="16135" width="13.7109375" style="34" customWidth="1"/>
    <col min="16136" max="16137" width="9.5703125" style="34" customWidth="1"/>
    <col min="16138" max="16138" width="17" style="34" customWidth="1"/>
    <col min="16139" max="16139" width="20.28515625" style="34" customWidth="1"/>
    <col min="16140" max="16140" width="12.42578125" style="34" customWidth="1"/>
    <col min="16141" max="16384" width="9.140625" style="34"/>
  </cols>
  <sheetData>
    <row r="1" spans="1:14" ht="30" customHeight="1">
      <c r="A1" s="245"/>
      <c r="B1" s="245"/>
      <c r="C1" s="245"/>
      <c r="D1" s="245"/>
      <c r="E1" s="245"/>
      <c r="F1" s="245"/>
      <c r="G1" s="245"/>
      <c r="H1" s="245"/>
      <c r="I1" s="245"/>
    </row>
    <row r="2" spans="1:14" customFormat="1" ht="15.75" customHeight="1">
      <c r="B2" s="242" t="s">
        <v>207</v>
      </c>
      <c r="C2" s="242"/>
      <c r="D2" s="242"/>
      <c r="E2" s="242"/>
      <c r="F2" s="242"/>
      <c r="G2" s="242"/>
      <c r="H2" s="242"/>
      <c r="I2" s="242"/>
      <c r="J2" s="133"/>
      <c r="K2" s="133"/>
      <c r="L2" s="133"/>
    </row>
    <row r="3" spans="1:14" customFormat="1" ht="18">
      <c r="B3" s="242"/>
      <c r="C3" s="242"/>
      <c r="D3" s="242"/>
      <c r="E3" s="242"/>
      <c r="F3" s="242"/>
      <c r="G3" s="242"/>
      <c r="H3" s="242"/>
      <c r="I3" s="242"/>
      <c r="J3" s="134"/>
      <c r="K3" s="134"/>
      <c r="L3" s="134"/>
    </row>
    <row r="4" spans="1:14" customFormat="1" ht="15.75" customHeight="1">
      <c r="B4" s="242" t="s">
        <v>355</v>
      </c>
      <c r="C4" s="242"/>
      <c r="D4" s="242"/>
      <c r="E4" s="242"/>
      <c r="F4" s="242"/>
      <c r="G4" s="242"/>
      <c r="H4" s="242"/>
      <c r="I4" s="242"/>
      <c r="J4" s="133"/>
      <c r="K4" s="133"/>
      <c r="L4" s="133"/>
    </row>
    <row r="5" spans="1:14" customFormat="1" ht="18">
      <c r="B5" s="242"/>
      <c r="C5" s="242"/>
      <c r="D5" s="242"/>
      <c r="E5" s="242"/>
      <c r="F5" s="242"/>
      <c r="G5" s="242"/>
      <c r="H5" s="242"/>
      <c r="I5" s="242"/>
      <c r="J5" s="134"/>
      <c r="K5" s="134"/>
      <c r="L5" s="134"/>
    </row>
    <row r="6" spans="1:14" customFormat="1" ht="15.75" customHeight="1">
      <c r="B6" s="242" t="s">
        <v>356</v>
      </c>
      <c r="C6" s="242"/>
      <c r="D6" s="242"/>
      <c r="E6" s="242"/>
      <c r="F6" s="242"/>
      <c r="G6" s="242"/>
      <c r="H6" s="242"/>
      <c r="I6" s="242"/>
      <c r="J6" s="133"/>
      <c r="K6" s="133"/>
      <c r="L6" s="133"/>
    </row>
    <row r="7" spans="1:14" ht="27.75" customHeight="1">
      <c r="A7" s="118"/>
      <c r="B7" s="118"/>
      <c r="C7" s="118"/>
      <c r="D7" s="118"/>
      <c r="E7" s="118"/>
      <c r="F7" s="118"/>
      <c r="G7" s="221"/>
      <c r="H7" s="118"/>
      <c r="I7" s="118"/>
    </row>
    <row r="8" spans="1:14" s="38" customFormat="1" ht="52.5" customHeight="1">
      <c r="A8" s="35"/>
      <c r="B8" s="36"/>
      <c r="C8" s="37" t="s">
        <v>214</v>
      </c>
      <c r="D8" s="23" t="s">
        <v>309</v>
      </c>
      <c r="E8" s="22" t="s">
        <v>332</v>
      </c>
      <c r="F8" s="22" t="s">
        <v>333</v>
      </c>
      <c r="G8" s="23" t="s">
        <v>334</v>
      </c>
      <c r="H8" s="23" t="s">
        <v>208</v>
      </c>
      <c r="I8" s="23" t="s">
        <v>208</v>
      </c>
    </row>
    <row r="9" spans="1:14" s="38" customFormat="1" ht="12.75" customHeight="1">
      <c r="A9" s="56"/>
      <c r="B9" s="57"/>
      <c r="C9" s="58">
        <v>1</v>
      </c>
      <c r="D9" s="58">
        <v>2</v>
      </c>
      <c r="E9" s="58">
        <v>3</v>
      </c>
      <c r="F9" s="58">
        <v>4</v>
      </c>
      <c r="G9" s="59">
        <v>5</v>
      </c>
      <c r="H9" s="60" t="s">
        <v>283</v>
      </c>
      <c r="I9" s="60" t="s">
        <v>284</v>
      </c>
    </row>
    <row r="10" spans="1:14" s="64" customFormat="1" ht="25.5" customHeight="1">
      <c r="A10" s="61">
        <v>6</v>
      </c>
      <c r="B10" s="61"/>
      <c r="C10" s="65" t="s">
        <v>209</v>
      </c>
      <c r="D10" s="63">
        <f>+D11+D17+D20+D23+D30+D34</f>
        <v>2416143.69</v>
      </c>
      <c r="E10" s="63">
        <f t="shared" ref="E10:G10" si="0">+E11+E17+E20+E23+E30</f>
        <v>2803665</v>
      </c>
      <c r="F10" s="63">
        <f>+F11+F17+F20+F23+F30</f>
        <v>3070931</v>
      </c>
      <c r="G10" s="63">
        <f t="shared" si="0"/>
        <v>2888282.2299999995</v>
      </c>
      <c r="H10" s="66">
        <f>IFERROR(G10/D10,)</f>
        <v>1.1954099592479119</v>
      </c>
      <c r="I10" s="66">
        <f>IFERROR(G10/F10,)</f>
        <v>0.94052332338303901</v>
      </c>
      <c r="J10" s="113"/>
      <c r="K10" s="113">
        <f t="shared" ref="K10:M10" si="1">+E10+E35+E34</f>
        <v>2803665</v>
      </c>
      <c r="L10" s="113">
        <f t="shared" si="1"/>
        <v>3072463</v>
      </c>
      <c r="M10" s="113">
        <f t="shared" si="1"/>
        <v>2889829.2799999993</v>
      </c>
      <c r="N10" s="113"/>
    </row>
    <row r="11" spans="1:14">
      <c r="A11" s="43">
        <v>63</v>
      </c>
      <c r="B11" s="44"/>
      <c r="C11" s="44" t="s">
        <v>215</v>
      </c>
      <c r="D11" s="46">
        <f>+D14+D12</f>
        <v>1820937.95</v>
      </c>
      <c r="E11" s="46">
        <f t="shared" ref="E11:G11" si="2">+E14+E12</f>
        <v>2188430</v>
      </c>
      <c r="F11" s="46">
        <f t="shared" si="2"/>
        <v>2353612</v>
      </c>
      <c r="G11" s="46">
        <f t="shared" si="2"/>
        <v>2174650.23</v>
      </c>
      <c r="H11" s="55">
        <f t="shared" ref="H11:H76" si="3">IFERROR(G11/D11,)</f>
        <v>1.1942472998599432</v>
      </c>
      <c r="I11" s="55">
        <f t="shared" ref="I11:I76" si="4">IFERROR(G11/F11,)</f>
        <v>0.92396292591982021</v>
      </c>
      <c r="J11" s="42"/>
      <c r="K11" s="42">
        <f t="shared" ref="K11:M11" si="5">+E39+E88</f>
        <v>2803665</v>
      </c>
      <c r="L11" s="42">
        <f t="shared" si="5"/>
        <v>3072463</v>
      </c>
      <c r="M11" s="42">
        <f t="shared" si="5"/>
        <v>2881942.3800000004</v>
      </c>
    </row>
    <row r="12" spans="1:14">
      <c r="A12" s="43" t="s">
        <v>335</v>
      </c>
      <c r="B12" s="44"/>
      <c r="C12" s="44" t="s">
        <v>336</v>
      </c>
      <c r="D12" s="46">
        <f>+D13</f>
        <v>0</v>
      </c>
      <c r="E12" s="46">
        <f t="shared" ref="E12:G12" si="6">+E13</f>
        <v>0</v>
      </c>
      <c r="F12" s="46">
        <f t="shared" si="6"/>
        <v>5500</v>
      </c>
      <c r="G12" s="46">
        <f t="shared" si="6"/>
        <v>19576.919999999998</v>
      </c>
      <c r="H12" s="55">
        <f t="shared" si="3"/>
        <v>0</v>
      </c>
      <c r="I12" s="55">
        <f t="shared" si="4"/>
        <v>3.5594399999999995</v>
      </c>
      <c r="J12" s="42"/>
      <c r="K12" s="42"/>
      <c r="L12" s="42"/>
      <c r="M12" s="42"/>
    </row>
    <row r="13" spans="1:14">
      <c r="A13" s="43"/>
      <c r="B13" s="47">
        <v>6341</v>
      </c>
      <c r="C13" s="47" t="s">
        <v>337</v>
      </c>
      <c r="D13" s="48">
        <v>0</v>
      </c>
      <c r="E13" s="48"/>
      <c r="F13" s="48">
        <f>+[1]VP!$H$15</f>
        <v>5500</v>
      </c>
      <c r="G13" s="48">
        <f>+'[2]PR-RAS'!$E$63</f>
        <v>19576.919999999998</v>
      </c>
      <c r="H13" s="55">
        <f t="shared" si="3"/>
        <v>0</v>
      </c>
      <c r="I13" s="55">
        <f t="shared" si="4"/>
        <v>3.5594399999999995</v>
      </c>
      <c r="L13" s="42"/>
    </row>
    <row r="14" spans="1:14">
      <c r="A14" s="43">
        <v>636</v>
      </c>
      <c r="B14" s="44"/>
      <c r="C14" s="44" t="s">
        <v>253</v>
      </c>
      <c r="D14" s="46">
        <f>+D15+D16</f>
        <v>1820937.95</v>
      </c>
      <c r="E14" s="46">
        <f t="shared" ref="E14:G14" si="7">+E15+E16</f>
        <v>2188430</v>
      </c>
      <c r="F14" s="46">
        <f t="shared" si="7"/>
        <v>2348112</v>
      </c>
      <c r="G14" s="46">
        <f t="shared" si="7"/>
        <v>2155073.31</v>
      </c>
      <c r="H14" s="55">
        <f t="shared" si="3"/>
        <v>1.1834962910185929</v>
      </c>
      <c r="I14" s="55">
        <f t="shared" si="4"/>
        <v>0.91778982859420677</v>
      </c>
      <c r="J14" s="42">
        <f>+J10-J11</f>
        <v>0</v>
      </c>
      <c r="K14" s="42">
        <f t="shared" ref="K14:M14" si="8">+K10-K11</f>
        <v>0</v>
      </c>
      <c r="L14" s="42">
        <f t="shared" si="8"/>
        <v>0</v>
      </c>
      <c r="M14" s="42">
        <f t="shared" si="8"/>
        <v>7886.8999999989755</v>
      </c>
    </row>
    <row r="15" spans="1:14">
      <c r="A15" s="43"/>
      <c r="B15" s="47">
        <v>6361</v>
      </c>
      <c r="C15" s="47" t="s">
        <v>155</v>
      </c>
      <c r="D15" s="48">
        <f>+'[2]PR-RAS'!$D$69</f>
        <v>1774831.88</v>
      </c>
      <c r="E15" s="48">
        <f>+'[3]EKONOMSKA KLASIFIKACIJA'!E8</f>
        <v>2143302</v>
      </c>
      <c r="F15" s="48">
        <f>+[1]VP!$H$14+[1]VP!$H$17+[1]VP!$H$18</f>
        <v>2309401</v>
      </c>
      <c r="G15" s="48">
        <f>+'[2]PR-RAS'!$E$69</f>
        <v>2116362.4900000002</v>
      </c>
      <c r="H15" s="55">
        <f t="shared" si="3"/>
        <v>1.1924298373545106</v>
      </c>
      <c r="I15" s="55">
        <f t="shared" si="4"/>
        <v>0.91641187043739925</v>
      </c>
      <c r="L15" s="42"/>
    </row>
    <row r="16" spans="1:14">
      <c r="A16" s="43"/>
      <c r="B16" s="47">
        <v>6362</v>
      </c>
      <c r="C16" s="47" t="s">
        <v>254</v>
      </c>
      <c r="D16" s="48">
        <f>+'[2]PR-RAS'!$D$70</f>
        <v>46106.07</v>
      </c>
      <c r="E16" s="48">
        <f>+'[3]EKONOMSKA KLASIFIKACIJA'!E9</f>
        <v>45128</v>
      </c>
      <c r="F16" s="48">
        <f>+[1]VP!$H$19</f>
        <v>38711</v>
      </c>
      <c r="G16" s="48">
        <f>+'[2]PR-RAS'!$E$70</f>
        <v>38710.82</v>
      </c>
      <c r="H16" s="55">
        <f t="shared" si="3"/>
        <v>0.83960354894702582</v>
      </c>
      <c r="I16" s="55">
        <f t="shared" si="4"/>
        <v>0.99999535015886953</v>
      </c>
    </row>
    <row r="17" spans="1:12" s="38" customFormat="1">
      <c r="A17" s="43">
        <v>64</v>
      </c>
      <c r="B17" s="43"/>
      <c r="C17" s="44" t="s">
        <v>216</v>
      </c>
      <c r="D17" s="45">
        <f>+D18</f>
        <v>0.34</v>
      </c>
      <c r="E17" s="45">
        <f t="shared" ref="E17:G17" si="9">+E18</f>
        <v>0</v>
      </c>
      <c r="F17" s="45">
        <f t="shared" si="9"/>
        <v>0</v>
      </c>
      <c r="G17" s="45">
        <f t="shared" si="9"/>
        <v>0.01</v>
      </c>
      <c r="H17" s="55">
        <f t="shared" si="3"/>
        <v>2.9411764705882353E-2</v>
      </c>
      <c r="I17" s="55">
        <f t="shared" si="4"/>
        <v>0</v>
      </c>
      <c r="L17" s="116"/>
    </row>
    <row r="18" spans="1:12" s="38" customFormat="1">
      <c r="A18" s="44" t="s">
        <v>217</v>
      </c>
      <c r="B18" s="43"/>
      <c r="C18" s="44" t="s">
        <v>218</v>
      </c>
      <c r="D18" s="45">
        <f>SUM(D19:D19)</f>
        <v>0.34</v>
      </c>
      <c r="E18" s="45">
        <f>SUM(E19:E19)</f>
        <v>0</v>
      </c>
      <c r="F18" s="45">
        <f>SUM(F19:F19)</f>
        <v>0</v>
      </c>
      <c r="G18" s="45">
        <f>SUM(G19:G19)</f>
        <v>0.01</v>
      </c>
      <c r="H18" s="55">
        <f t="shared" si="3"/>
        <v>2.9411764705882353E-2</v>
      </c>
      <c r="I18" s="55">
        <f t="shared" si="4"/>
        <v>0</v>
      </c>
    </row>
    <row r="19" spans="1:12">
      <c r="A19" s="49"/>
      <c r="B19" s="47" t="s">
        <v>219</v>
      </c>
      <c r="C19" s="47" t="s">
        <v>220</v>
      </c>
      <c r="D19" s="48">
        <f>+'[2]PR-RAS'!$D$85</f>
        <v>0.34</v>
      </c>
      <c r="E19" s="50">
        <f>+'[3]EKONOMSKA KLASIFIKACIJA'!E12</f>
        <v>0</v>
      </c>
      <c r="F19" s="50">
        <f>+[1]VP!$H$9</f>
        <v>0</v>
      </c>
      <c r="G19" s="50">
        <f>+'[2]PR-RAS'!$E$85</f>
        <v>0.01</v>
      </c>
      <c r="H19" s="55">
        <f t="shared" si="3"/>
        <v>2.9411764705882353E-2</v>
      </c>
      <c r="I19" s="55">
        <f t="shared" si="4"/>
        <v>0</v>
      </c>
    </row>
    <row r="20" spans="1:12" s="38" customFormat="1" ht="25.5">
      <c r="A20" s="43">
        <v>65</v>
      </c>
      <c r="B20" s="43"/>
      <c r="C20" s="44" t="s">
        <v>221</v>
      </c>
      <c r="D20" s="45">
        <f t="shared" ref="D20:G21" si="10">D21</f>
        <v>79671.63</v>
      </c>
      <c r="E20" s="45">
        <f t="shared" si="10"/>
        <v>80231</v>
      </c>
      <c r="F20" s="45">
        <f t="shared" si="10"/>
        <v>79665</v>
      </c>
      <c r="G20" s="45">
        <f t="shared" si="10"/>
        <v>85008.22</v>
      </c>
      <c r="H20" s="55">
        <f t="shared" si="3"/>
        <v>1.0669823122735156</v>
      </c>
      <c r="I20" s="55">
        <f t="shared" si="4"/>
        <v>1.0670711102742736</v>
      </c>
    </row>
    <row r="21" spans="1:12" s="38" customFormat="1">
      <c r="A21" s="44" t="s">
        <v>222</v>
      </c>
      <c r="B21" s="43"/>
      <c r="C21" s="44" t="s">
        <v>223</v>
      </c>
      <c r="D21" s="45">
        <f t="shared" si="10"/>
        <v>79671.63</v>
      </c>
      <c r="E21" s="45">
        <f t="shared" si="10"/>
        <v>80231</v>
      </c>
      <c r="F21" s="45">
        <f t="shared" si="10"/>
        <v>79665</v>
      </c>
      <c r="G21" s="45">
        <f t="shared" si="10"/>
        <v>85008.22</v>
      </c>
      <c r="H21" s="55">
        <f t="shared" si="3"/>
        <v>1.0669823122735156</v>
      </c>
      <c r="I21" s="55">
        <f t="shared" si="4"/>
        <v>1.0670711102742736</v>
      </c>
    </row>
    <row r="22" spans="1:12">
      <c r="A22" s="49"/>
      <c r="B22" s="47" t="s">
        <v>224</v>
      </c>
      <c r="C22" s="47" t="s">
        <v>225</v>
      </c>
      <c r="D22" s="48">
        <f>+'[2]PR-RAS'!$D$117</f>
        <v>79671.63</v>
      </c>
      <c r="E22" s="50">
        <f>+'[3]EKONOMSKA KLASIFIKACIJA'!E15</f>
        <v>80231</v>
      </c>
      <c r="F22" s="50">
        <f>+[1]VP!$H$20+[1]VP!$H$21+[1]VP!$H$10</f>
        <v>79665</v>
      </c>
      <c r="G22" s="50">
        <f>+'[2]PR-RAS'!$E$117</f>
        <v>85008.22</v>
      </c>
      <c r="H22" s="55">
        <f t="shared" si="3"/>
        <v>1.0669823122735156</v>
      </c>
      <c r="I22" s="55">
        <f t="shared" si="4"/>
        <v>1.0670711102742736</v>
      </c>
    </row>
    <row r="23" spans="1:12" ht="25.5">
      <c r="A23" s="43">
        <v>66</v>
      </c>
      <c r="B23" s="43"/>
      <c r="C23" s="44" t="s">
        <v>265</v>
      </c>
      <c r="D23" s="45">
        <f>+D24+D27</f>
        <v>3374.47</v>
      </c>
      <c r="E23" s="45">
        <f t="shared" ref="E23:G23" si="11">+E24+E27</f>
        <v>398</v>
      </c>
      <c r="F23" s="45">
        <f t="shared" si="11"/>
        <v>538</v>
      </c>
      <c r="G23" s="45">
        <f t="shared" si="11"/>
        <v>787.53</v>
      </c>
      <c r="H23" s="55">
        <f t="shared" si="3"/>
        <v>0.23337887134868587</v>
      </c>
      <c r="I23" s="55">
        <f t="shared" si="4"/>
        <v>1.463810408921933</v>
      </c>
    </row>
    <row r="24" spans="1:12">
      <c r="A24" s="44">
        <v>661</v>
      </c>
      <c r="B24" s="43"/>
      <c r="C24" s="44" t="s">
        <v>264</v>
      </c>
      <c r="D24" s="45">
        <f>+D25+D26</f>
        <v>733.29</v>
      </c>
      <c r="E24" s="45">
        <f t="shared" ref="E24:G24" si="12">+E25+E26</f>
        <v>0</v>
      </c>
      <c r="F24" s="45">
        <f t="shared" si="12"/>
        <v>140</v>
      </c>
      <c r="G24" s="45">
        <f t="shared" si="12"/>
        <v>389.36</v>
      </c>
      <c r="H24" s="55">
        <f t="shared" si="3"/>
        <v>0.53097683044907207</v>
      </c>
      <c r="I24" s="55">
        <f t="shared" si="4"/>
        <v>2.7811428571428571</v>
      </c>
    </row>
    <row r="25" spans="1:12">
      <c r="A25" s="49"/>
      <c r="B25" s="47">
        <v>6614</v>
      </c>
      <c r="C25" s="47" t="s">
        <v>255</v>
      </c>
      <c r="D25" s="48">
        <f>+'[2]PR-RAS'!$D$126</f>
        <v>0</v>
      </c>
      <c r="E25" s="50">
        <f>+'[3]EKONOMSKA KLASIFIKACIJA'!E18</f>
        <v>0</v>
      </c>
      <c r="F25" s="50">
        <f>+[1]VP!$H$11</f>
        <v>0</v>
      </c>
      <c r="G25" s="50"/>
      <c r="H25" s="55">
        <f t="shared" si="3"/>
        <v>0</v>
      </c>
      <c r="I25" s="55">
        <f t="shared" si="4"/>
        <v>0</v>
      </c>
    </row>
    <row r="26" spans="1:12">
      <c r="A26" s="49"/>
      <c r="B26" s="47">
        <v>6615</v>
      </c>
      <c r="C26" s="47" t="s">
        <v>157</v>
      </c>
      <c r="D26" s="48">
        <f>+'[2]PR-RAS'!$D$127</f>
        <v>733.29</v>
      </c>
      <c r="E26" s="50">
        <f>+'[3]EKONOMSKA KLASIFIKACIJA'!E19</f>
        <v>0</v>
      </c>
      <c r="F26" s="50">
        <f>+[1]VP!$H$12</f>
        <v>140</v>
      </c>
      <c r="G26" s="50">
        <f>+'[2]PR-RAS'!$E$127</f>
        <v>389.36</v>
      </c>
      <c r="H26" s="55">
        <f t="shared" si="3"/>
        <v>0.53097683044907207</v>
      </c>
      <c r="I26" s="55">
        <f t="shared" si="4"/>
        <v>2.7811428571428571</v>
      </c>
    </row>
    <row r="27" spans="1:12" ht="25.5">
      <c r="A27" s="44">
        <v>663</v>
      </c>
      <c r="B27" s="43"/>
      <c r="C27" s="44" t="s">
        <v>263</v>
      </c>
      <c r="D27" s="45">
        <f>+D28+D29</f>
        <v>2641.18</v>
      </c>
      <c r="E27" s="45">
        <f t="shared" ref="E27:G27" si="13">+E28+E29</f>
        <v>398</v>
      </c>
      <c r="F27" s="45">
        <f t="shared" si="13"/>
        <v>398</v>
      </c>
      <c r="G27" s="45">
        <f t="shared" si="13"/>
        <v>398.17</v>
      </c>
      <c r="H27" s="55">
        <f t="shared" si="3"/>
        <v>0.1507545869649172</v>
      </c>
      <c r="I27" s="55">
        <f t="shared" si="4"/>
        <v>1.000427135678392</v>
      </c>
    </row>
    <row r="28" spans="1:12">
      <c r="A28" s="49"/>
      <c r="B28" s="47">
        <v>6631</v>
      </c>
      <c r="C28" s="47" t="s">
        <v>256</v>
      </c>
      <c r="D28" s="48">
        <f>+'[2]PR-RAS'!$D$129</f>
        <v>0</v>
      </c>
      <c r="E28" s="50">
        <f>+'[3]EKONOMSKA KLASIFIKACIJA'!E21</f>
        <v>398</v>
      </c>
      <c r="F28" s="50">
        <f>+[1]VP!$H$22</f>
        <v>398</v>
      </c>
      <c r="G28" s="50">
        <f>+'[2]PR-RAS'!$E$129</f>
        <v>398.17</v>
      </c>
      <c r="H28" s="55">
        <f t="shared" si="3"/>
        <v>0</v>
      </c>
      <c r="I28" s="55">
        <f t="shared" si="4"/>
        <v>1.000427135678392</v>
      </c>
    </row>
    <row r="29" spans="1:12">
      <c r="A29" s="49"/>
      <c r="B29" s="47">
        <v>6632</v>
      </c>
      <c r="C29" s="47" t="s">
        <v>257</v>
      </c>
      <c r="D29" s="48">
        <f>+'[2]PR-RAS'!$D$130</f>
        <v>2641.18</v>
      </c>
      <c r="E29" s="50">
        <f>+'[3]EKONOMSKA KLASIFIKACIJA'!E22</f>
        <v>0</v>
      </c>
      <c r="F29" s="50">
        <v>0</v>
      </c>
      <c r="G29" s="50">
        <f>+'[2]PR-RAS'!$E$130</f>
        <v>0</v>
      </c>
      <c r="H29" s="55">
        <f t="shared" si="3"/>
        <v>0</v>
      </c>
      <c r="I29" s="55">
        <f t="shared" si="4"/>
        <v>0</v>
      </c>
    </row>
    <row r="30" spans="1:12">
      <c r="A30" s="44">
        <v>67</v>
      </c>
      <c r="B30" s="43"/>
      <c r="C30" s="44" t="s">
        <v>262</v>
      </c>
      <c r="D30" s="45">
        <f>+D31</f>
        <v>508427.42</v>
      </c>
      <c r="E30" s="45">
        <f t="shared" ref="E30:G30" si="14">+E31</f>
        <v>534606</v>
      </c>
      <c r="F30" s="45">
        <f t="shared" si="14"/>
        <v>637116</v>
      </c>
      <c r="G30" s="45">
        <f t="shared" si="14"/>
        <v>627836.24</v>
      </c>
      <c r="H30" s="55">
        <f t="shared" si="3"/>
        <v>1.2348591269920099</v>
      </c>
      <c r="I30" s="55">
        <f t="shared" si="4"/>
        <v>0.98543474029847</v>
      </c>
    </row>
    <row r="31" spans="1:12" ht="25.5">
      <c r="A31" s="44">
        <v>671</v>
      </c>
      <c r="B31" s="43"/>
      <c r="C31" s="44" t="s">
        <v>261</v>
      </c>
      <c r="D31" s="45">
        <f>+D32+D33</f>
        <v>508427.42</v>
      </c>
      <c r="E31" s="45">
        <f t="shared" ref="E31:G31" si="15">+E32+E33</f>
        <v>534606</v>
      </c>
      <c r="F31" s="45">
        <f t="shared" si="15"/>
        <v>637116</v>
      </c>
      <c r="G31" s="45">
        <f t="shared" si="15"/>
        <v>627836.24</v>
      </c>
      <c r="H31" s="55">
        <f t="shared" si="3"/>
        <v>1.2348591269920099</v>
      </c>
      <c r="I31" s="55">
        <f t="shared" si="4"/>
        <v>0.98543474029847</v>
      </c>
    </row>
    <row r="32" spans="1:12">
      <c r="A32" s="49"/>
      <c r="B32" s="47">
        <v>6711</v>
      </c>
      <c r="C32" s="47" t="s">
        <v>258</v>
      </c>
      <c r="D32" s="48">
        <f>+'[2]PR-RAS'!$D$135</f>
        <v>492500.68</v>
      </c>
      <c r="E32" s="50">
        <f>+'[3]EKONOMSKA KLASIFIKACIJA'!E25</f>
        <v>518679</v>
      </c>
      <c r="F32" s="50">
        <f>+[1]PR!$H$9-[1]PR!$H$104</f>
        <v>621189</v>
      </c>
      <c r="G32" s="50">
        <f>+'[2]PR-RAS'!$E$135</f>
        <v>611918.6</v>
      </c>
      <c r="H32" s="55">
        <f t="shared" si="3"/>
        <v>1.2424725992256498</v>
      </c>
      <c r="I32" s="55">
        <f t="shared" si="4"/>
        <v>0.98507636162263013</v>
      </c>
    </row>
    <row r="33" spans="1:10" ht="25.5">
      <c r="A33" s="49"/>
      <c r="B33" s="47">
        <v>6712</v>
      </c>
      <c r="C33" s="47" t="s">
        <v>259</v>
      </c>
      <c r="D33" s="48">
        <f>+'[2]PR-RAS'!$D$136</f>
        <v>15926.74</v>
      </c>
      <c r="E33" s="50">
        <f>+'[3]EKONOMSKA KLASIFIKACIJA'!E26</f>
        <v>15927</v>
      </c>
      <c r="F33" s="50">
        <f>+[1]PR!$H$104</f>
        <v>15927</v>
      </c>
      <c r="G33" s="50">
        <f>+'[2]PR-RAS'!$E$136</f>
        <v>15917.64</v>
      </c>
      <c r="H33" s="55">
        <f t="shared" si="3"/>
        <v>0.99942863385727398</v>
      </c>
      <c r="I33" s="55">
        <f t="shared" si="4"/>
        <v>0.99941231870408731</v>
      </c>
    </row>
    <row r="34" spans="1:10">
      <c r="A34" s="43">
        <v>922</v>
      </c>
      <c r="B34" s="44"/>
      <c r="C34" s="44" t="s">
        <v>226</v>
      </c>
      <c r="D34" s="46">
        <f>+'[2]PR-RAS'!$D$292-'[2]PR-RAS'!$D$410</f>
        <v>3731.880000000001</v>
      </c>
      <c r="E34" s="45">
        <f>+'[3]EKONOMSKA KLASIFIKACIJA'!E27</f>
        <v>0</v>
      </c>
      <c r="F34" s="45">
        <f>+[1]VP!$H$25</f>
        <v>1442</v>
      </c>
      <c r="G34" s="45">
        <f>+'[2]PR-RAS'!$E$292-'[2]PR-RAS'!$E$410</f>
        <v>1441.5299999999988</v>
      </c>
      <c r="H34" s="55">
        <f t="shared" si="3"/>
        <v>0.38627447827904393</v>
      </c>
      <c r="I34" s="55">
        <f t="shared" si="4"/>
        <v>0.99967406380027657</v>
      </c>
    </row>
    <row r="35" spans="1:10" s="64" customFormat="1" ht="25.5" customHeight="1">
      <c r="A35" s="61">
        <v>7</v>
      </c>
      <c r="B35" s="61"/>
      <c r="C35" s="65" t="s">
        <v>210</v>
      </c>
      <c r="D35" s="63">
        <f t="shared" ref="D35:G36" si="16">D36</f>
        <v>156.16</v>
      </c>
      <c r="E35" s="63">
        <f t="shared" si="16"/>
        <v>0</v>
      </c>
      <c r="F35" s="63">
        <f t="shared" si="16"/>
        <v>90</v>
      </c>
      <c r="G35" s="63">
        <f t="shared" si="16"/>
        <v>105.52</v>
      </c>
      <c r="H35" s="66">
        <f t="shared" si="3"/>
        <v>0.67571721311475408</v>
      </c>
      <c r="I35" s="66">
        <f t="shared" si="4"/>
        <v>1.1724444444444444</v>
      </c>
    </row>
    <row r="36" spans="1:10">
      <c r="A36" s="43">
        <v>72</v>
      </c>
      <c r="B36" s="44"/>
      <c r="C36" s="44" t="s">
        <v>227</v>
      </c>
      <c r="D36" s="46">
        <f t="shared" si="16"/>
        <v>156.16</v>
      </c>
      <c r="E36" s="46">
        <f t="shared" si="16"/>
        <v>0</v>
      </c>
      <c r="F36" s="46">
        <f t="shared" si="16"/>
        <v>90</v>
      </c>
      <c r="G36" s="46">
        <f t="shared" si="16"/>
        <v>105.52</v>
      </c>
      <c r="H36" s="55">
        <f t="shared" si="3"/>
        <v>0.67571721311475408</v>
      </c>
      <c r="I36" s="55">
        <f t="shared" si="4"/>
        <v>1.1724444444444444</v>
      </c>
    </row>
    <row r="37" spans="1:10">
      <c r="A37" s="43">
        <v>721</v>
      </c>
      <c r="B37" s="44"/>
      <c r="C37" s="44" t="s">
        <v>266</v>
      </c>
      <c r="D37" s="46">
        <f>D38</f>
        <v>156.16</v>
      </c>
      <c r="E37" s="46">
        <f>E38</f>
        <v>0</v>
      </c>
      <c r="F37" s="46">
        <f>F38</f>
        <v>90</v>
      </c>
      <c r="G37" s="46">
        <f>G38</f>
        <v>105.52</v>
      </c>
      <c r="H37" s="55">
        <f t="shared" si="3"/>
        <v>0.67571721311475408</v>
      </c>
      <c r="I37" s="55">
        <f t="shared" si="4"/>
        <v>1.1724444444444444</v>
      </c>
    </row>
    <row r="38" spans="1:10">
      <c r="A38" s="43"/>
      <c r="B38" s="47">
        <v>7231</v>
      </c>
      <c r="C38" s="47" t="s">
        <v>260</v>
      </c>
      <c r="D38" s="48">
        <f>+'[2]PR-RAS'!$D$313</f>
        <v>156.16</v>
      </c>
      <c r="E38" s="48">
        <f>+'[3]EKONOMSKA KLASIFIKACIJA'!E31</f>
        <v>0</v>
      </c>
      <c r="F38" s="48">
        <f>+[1]VP!$H$23</f>
        <v>90</v>
      </c>
      <c r="G38" s="48">
        <f>+'[2]PR-RAS'!$E$313</f>
        <v>105.52</v>
      </c>
      <c r="H38" s="55">
        <f t="shared" si="3"/>
        <v>0.67571721311475408</v>
      </c>
      <c r="I38" s="55">
        <f t="shared" si="4"/>
        <v>1.1724444444444444</v>
      </c>
    </row>
    <row r="39" spans="1:10" ht="24" customHeight="1">
      <c r="A39" s="61">
        <v>3</v>
      </c>
      <c r="B39" s="61"/>
      <c r="C39" s="62" t="s">
        <v>273</v>
      </c>
      <c r="D39" s="63">
        <f t="shared" ref="D39:F39" si="17">+D40+D47+D77+D81+D85</f>
        <v>2319845.15</v>
      </c>
      <c r="E39" s="63">
        <f t="shared" si="17"/>
        <v>2725822</v>
      </c>
      <c r="F39" s="63">
        <f t="shared" si="17"/>
        <v>2994200</v>
      </c>
      <c r="G39" s="63">
        <f>+G40+G47+G77+G81+G85</f>
        <v>2794033.0000000005</v>
      </c>
      <c r="H39" s="66">
        <f t="shared" si="3"/>
        <v>1.2044049578050502</v>
      </c>
      <c r="I39" s="66">
        <f t="shared" si="4"/>
        <v>0.93314842027920664</v>
      </c>
      <c r="J39" s="102"/>
    </row>
    <row r="40" spans="1:10">
      <c r="A40" s="43">
        <v>31</v>
      </c>
      <c r="B40" s="43"/>
      <c r="C40" s="51" t="s">
        <v>274</v>
      </c>
      <c r="D40" s="45">
        <f>+D41+D43+D44</f>
        <v>2007530.91</v>
      </c>
      <c r="E40" s="45">
        <f t="shared" ref="E40:G40" si="18">+E41+E43+E44</f>
        <v>2343065</v>
      </c>
      <c r="F40" s="45">
        <f t="shared" si="18"/>
        <v>2502094</v>
      </c>
      <c r="G40" s="45">
        <f t="shared" si="18"/>
        <v>2313457.06</v>
      </c>
      <c r="H40" s="55">
        <f t="shared" si="3"/>
        <v>1.1523892600986154</v>
      </c>
      <c r="I40" s="55">
        <f t="shared" si="4"/>
        <v>0.92460837202758972</v>
      </c>
    </row>
    <row r="41" spans="1:10">
      <c r="A41" s="51" t="s">
        <v>228</v>
      </c>
      <c r="B41" s="43"/>
      <c r="C41" s="51" t="s">
        <v>275</v>
      </c>
      <c r="D41" s="45">
        <f>+D42</f>
        <v>1662246.82</v>
      </c>
      <c r="E41" s="45">
        <f t="shared" ref="E41:G41" si="19">+E42</f>
        <v>1952639</v>
      </c>
      <c r="F41" s="45">
        <f t="shared" si="19"/>
        <v>2078310</v>
      </c>
      <c r="G41" s="45">
        <f t="shared" si="19"/>
        <v>1919676.55</v>
      </c>
      <c r="H41" s="55">
        <f t="shared" si="3"/>
        <v>1.154868535107199</v>
      </c>
      <c r="I41" s="55">
        <f t="shared" si="4"/>
        <v>0.92367190168935343</v>
      </c>
    </row>
    <row r="42" spans="1:10">
      <c r="A42" s="49"/>
      <c r="B42" s="52">
        <v>3111</v>
      </c>
      <c r="C42" s="52" t="s">
        <v>229</v>
      </c>
      <c r="D42" s="50">
        <f>+'[2]PR-RAS'!$D$154</f>
        <v>1662246.82</v>
      </c>
      <c r="E42" s="50">
        <f>+'[3]EKONOMSKA KLASIFIKACIJA'!E35</f>
        <v>1952639</v>
      </c>
      <c r="F42" s="50">
        <v>2078310</v>
      </c>
      <c r="G42" s="50">
        <f>+'[2]PR-RAS'!$E$154</f>
        <v>1919676.55</v>
      </c>
      <c r="H42" s="55">
        <f t="shared" si="3"/>
        <v>1.154868535107199</v>
      </c>
      <c r="I42" s="55">
        <f t="shared" si="4"/>
        <v>0.92367190168935343</v>
      </c>
    </row>
    <row r="43" spans="1:10" s="38" customFormat="1">
      <c r="A43" s="51" t="s">
        <v>230</v>
      </c>
      <c r="B43" s="43"/>
      <c r="C43" s="51" t="s">
        <v>190</v>
      </c>
      <c r="D43" s="45">
        <f>+'[2]PR-RAS'!$D$158</f>
        <v>73315.710000000006</v>
      </c>
      <c r="E43" s="45">
        <f>+'[3]EKONOMSKA KLASIFIKACIJA'!E36</f>
        <v>71913</v>
      </c>
      <c r="F43" s="45">
        <v>87625</v>
      </c>
      <c r="G43" s="45">
        <f>+'[2]PR-RAS'!$E$158</f>
        <v>87880.74</v>
      </c>
      <c r="H43" s="55">
        <f t="shared" si="3"/>
        <v>1.1986617874941128</v>
      </c>
      <c r="I43" s="55">
        <f t="shared" si="4"/>
        <v>1.0029185734664765</v>
      </c>
    </row>
    <row r="44" spans="1:10" s="38" customFormat="1">
      <c r="A44" s="51">
        <v>313</v>
      </c>
      <c r="B44" s="43"/>
      <c r="C44" s="51" t="s">
        <v>276</v>
      </c>
      <c r="D44" s="45">
        <f>SUM(D45:D46)</f>
        <v>271968.37999999995</v>
      </c>
      <c r="E44" s="45">
        <f t="shared" ref="E44:G44" si="20">SUM(E45:E46)</f>
        <v>318513</v>
      </c>
      <c r="F44" s="45">
        <f t="shared" si="20"/>
        <v>336159</v>
      </c>
      <c r="G44" s="45">
        <f t="shared" si="20"/>
        <v>305899.77</v>
      </c>
      <c r="H44" s="55">
        <f t="shared" si="3"/>
        <v>1.1247622609657788</v>
      </c>
      <c r="I44" s="55">
        <f t="shared" si="4"/>
        <v>0.90998536406878894</v>
      </c>
    </row>
    <row r="45" spans="1:10">
      <c r="A45" s="49"/>
      <c r="B45" s="52">
        <v>3132</v>
      </c>
      <c r="C45" s="52" t="s">
        <v>93</v>
      </c>
      <c r="D45" s="50">
        <f>+'[2]PR-RAS'!$D$161</f>
        <v>271865.90999999997</v>
      </c>
      <c r="E45" s="50">
        <f>+'[3]EKONOMSKA KLASIFIKACIJA'!E38</f>
        <v>317816</v>
      </c>
      <c r="F45" s="50">
        <v>336159</v>
      </c>
      <c r="G45" s="50">
        <f>+'[2]PR-RAS'!$E$161</f>
        <v>305899.77</v>
      </c>
      <c r="H45" s="55">
        <f t="shared" si="3"/>
        <v>1.1251861993289267</v>
      </c>
      <c r="I45" s="55">
        <f t="shared" si="4"/>
        <v>0.90998536406878894</v>
      </c>
    </row>
    <row r="46" spans="1:10">
      <c r="A46" s="49"/>
      <c r="B46" s="52">
        <v>3133</v>
      </c>
      <c r="C46" s="52" t="s">
        <v>162</v>
      </c>
      <c r="D46" s="50">
        <f>+'[2]PR-RAS'!$D$162</f>
        <v>102.47</v>
      </c>
      <c r="E46" s="50">
        <f>+'[3]EKONOMSKA KLASIFIKACIJA'!E39</f>
        <v>697</v>
      </c>
      <c r="F46" s="50">
        <v>0</v>
      </c>
      <c r="G46" s="50">
        <v>0</v>
      </c>
      <c r="H46" s="55">
        <f t="shared" si="3"/>
        <v>0</v>
      </c>
      <c r="I46" s="55">
        <f t="shared" si="4"/>
        <v>0</v>
      </c>
    </row>
    <row r="47" spans="1:10" s="38" customFormat="1">
      <c r="A47" s="51">
        <v>32</v>
      </c>
      <c r="B47" s="43"/>
      <c r="C47" s="51" t="s">
        <v>277</v>
      </c>
      <c r="D47" s="45">
        <f>+D48+D53+D60+D69+D70</f>
        <v>266981.7</v>
      </c>
      <c r="E47" s="45">
        <f t="shared" ref="E47:G47" si="21">+E48+E53+E60+E69+E70</f>
        <v>363777</v>
      </c>
      <c r="F47" s="45">
        <f t="shared" si="21"/>
        <v>420265</v>
      </c>
      <c r="G47" s="45">
        <f t="shared" si="21"/>
        <v>415834.22</v>
      </c>
      <c r="H47" s="55">
        <f t="shared" si="3"/>
        <v>1.5575382882047719</v>
      </c>
      <c r="I47" s="55">
        <f t="shared" si="4"/>
        <v>0.98945717582953607</v>
      </c>
    </row>
    <row r="48" spans="1:10" s="38" customFormat="1">
      <c r="A48" s="43">
        <v>321</v>
      </c>
      <c r="B48" s="51"/>
      <c r="C48" s="51" t="s">
        <v>278</v>
      </c>
      <c r="D48" s="45">
        <f>SUM(D49:D52)</f>
        <v>45829.53</v>
      </c>
      <c r="E48" s="45">
        <f t="shared" ref="E48:G48" si="22">SUM(E49:E52)</f>
        <v>53745</v>
      </c>
      <c r="F48" s="45">
        <f t="shared" si="22"/>
        <v>64488</v>
      </c>
      <c r="G48" s="45">
        <f t="shared" si="22"/>
        <v>63019.479999999996</v>
      </c>
      <c r="H48" s="55">
        <f t="shared" si="3"/>
        <v>1.3750845797458537</v>
      </c>
      <c r="I48" s="55">
        <f t="shared" si="4"/>
        <v>0.97722801141297599</v>
      </c>
    </row>
    <row r="49" spans="1:9">
      <c r="A49" s="49"/>
      <c r="B49" s="52">
        <v>3211</v>
      </c>
      <c r="C49" s="52" t="s">
        <v>231</v>
      </c>
      <c r="D49" s="50">
        <f>+'[2]PR-RAS'!$D$165</f>
        <v>6425.78</v>
      </c>
      <c r="E49" s="50">
        <f>+'[3]EKONOMSKA KLASIFIKACIJA'!E42</f>
        <v>8687</v>
      </c>
      <c r="F49" s="50">
        <v>10194</v>
      </c>
      <c r="G49" s="50">
        <f>+'[2]PR-RAS'!$E$165</f>
        <v>9575.3799999999992</v>
      </c>
      <c r="H49" s="55">
        <f t="shared" si="3"/>
        <v>1.4901506120657726</v>
      </c>
      <c r="I49" s="55">
        <f t="shared" si="4"/>
        <v>0.93931528350009796</v>
      </c>
    </row>
    <row r="50" spans="1:9">
      <c r="A50" s="49"/>
      <c r="B50" s="52">
        <v>3212</v>
      </c>
      <c r="C50" s="52" t="s">
        <v>232</v>
      </c>
      <c r="D50" s="50">
        <f>+'[2]PR-RAS'!$D$166</f>
        <v>36781.82</v>
      </c>
      <c r="E50" s="50">
        <f>+'[3]EKONOMSKA KLASIFIKACIJA'!E43</f>
        <v>43067</v>
      </c>
      <c r="F50" s="50">
        <v>52967</v>
      </c>
      <c r="G50" s="50">
        <f>+'[2]PR-RAS'!$E$166</f>
        <v>52092.09</v>
      </c>
      <c r="H50" s="55">
        <f t="shared" si="3"/>
        <v>1.4162455800175195</v>
      </c>
      <c r="I50" s="55">
        <f t="shared" si="4"/>
        <v>0.9834819793456302</v>
      </c>
    </row>
    <row r="51" spans="1:9">
      <c r="A51" s="52"/>
      <c r="B51" s="49">
        <v>3213</v>
      </c>
      <c r="C51" s="52" t="s">
        <v>233</v>
      </c>
      <c r="D51" s="50">
        <f>+'[2]PR-RAS'!$D$167</f>
        <v>2232.52</v>
      </c>
      <c r="E51" s="50">
        <f>+'[3]EKONOMSKA KLASIFIKACIJA'!E44</f>
        <v>1327</v>
      </c>
      <c r="F51" s="50">
        <v>1327</v>
      </c>
      <c r="G51" s="50">
        <f>+'[2]PR-RAS'!$E$167</f>
        <v>1083.21</v>
      </c>
      <c r="H51" s="67">
        <f t="shared" si="3"/>
        <v>0.48519610126673002</v>
      </c>
      <c r="I51" s="67">
        <f t="shared" si="4"/>
        <v>0.81628485305199705</v>
      </c>
    </row>
    <row r="52" spans="1:9">
      <c r="A52" s="49"/>
      <c r="B52" s="52">
        <v>3214</v>
      </c>
      <c r="C52" s="52" t="s">
        <v>267</v>
      </c>
      <c r="D52" s="50">
        <f>+'[2]PR-RAS'!$D$168</f>
        <v>389.41</v>
      </c>
      <c r="E52" s="50">
        <f>+'[3]EKONOMSKA KLASIFIKACIJA'!E45</f>
        <v>664</v>
      </c>
      <c r="F52" s="50">
        <v>0</v>
      </c>
      <c r="G52" s="50">
        <f>+'[2]PR-RAS'!$E$168</f>
        <v>268.8</v>
      </c>
      <c r="H52" s="55">
        <f t="shared" si="3"/>
        <v>0.69027503145784652</v>
      </c>
      <c r="I52" s="55">
        <f t="shared" si="4"/>
        <v>0</v>
      </c>
    </row>
    <row r="53" spans="1:9" s="38" customFormat="1">
      <c r="A53" s="43">
        <v>322</v>
      </c>
      <c r="B53" s="51"/>
      <c r="C53" s="51" t="s">
        <v>279</v>
      </c>
      <c r="D53" s="45">
        <f>SUM(D54:D59)</f>
        <v>112153.87000000001</v>
      </c>
      <c r="E53" s="45">
        <f t="shared" ref="E53:G53" si="23">SUM(E54:E59)</f>
        <v>207045</v>
      </c>
      <c r="F53" s="45">
        <f t="shared" si="23"/>
        <v>258987</v>
      </c>
      <c r="G53" s="45">
        <f t="shared" si="23"/>
        <v>254505.47</v>
      </c>
      <c r="H53" s="55">
        <f t="shared" si="3"/>
        <v>2.269252679377002</v>
      </c>
      <c r="I53" s="55">
        <f t="shared" si="4"/>
        <v>0.98269592682258178</v>
      </c>
    </row>
    <row r="54" spans="1:9">
      <c r="A54" s="49"/>
      <c r="B54" s="52">
        <v>3221</v>
      </c>
      <c r="C54" s="52" t="s">
        <v>234</v>
      </c>
      <c r="D54" s="50">
        <f>+'[2]PR-RAS'!$D$170</f>
        <v>21568.93</v>
      </c>
      <c r="E54" s="50">
        <f>+'[3]EKONOMSKA KLASIFIKACIJA'!E47</f>
        <v>21369</v>
      </c>
      <c r="F54" s="50">
        <v>22863</v>
      </c>
      <c r="G54" s="50">
        <f>+'[2]PR-RAS'!$E$170</f>
        <v>22594.54</v>
      </c>
      <c r="H54" s="55">
        <f t="shared" si="3"/>
        <v>1.0475503420892924</v>
      </c>
      <c r="I54" s="55">
        <f t="shared" si="4"/>
        <v>0.98825788391724623</v>
      </c>
    </row>
    <row r="55" spans="1:9">
      <c r="A55" s="49"/>
      <c r="B55" s="52">
        <v>3222</v>
      </c>
      <c r="C55" s="52" t="s">
        <v>268</v>
      </c>
      <c r="D55" s="50">
        <f>+'[2]PR-RAS'!$D$171</f>
        <v>39681.99</v>
      </c>
      <c r="E55" s="50">
        <f>+'[3]EKONOMSKA KLASIFIKACIJA'!E48</f>
        <v>141692</v>
      </c>
      <c r="F55" s="50">
        <v>191047</v>
      </c>
      <c r="G55" s="50">
        <f>+'[2]PR-RAS'!$E$171</f>
        <v>191725.93</v>
      </c>
      <c r="H55" s="55">
        <f t="shared" si="3"/>
        <v>4.8315603627741455</v>
      </c>
      <c r="I55" s="55">
        <f t="shared" si="4"/>
        <v>1.0035537328510784</v>
      </c>
    </row>
    <row r="56" spans="1:9">
      <c r="A56" s="49"/>
      <c r="B56" s="52">
        <v>3223</v>
      </c>
      <c r="C56" s="52" t="s">
        <v>235</v>
      </c>
      <c r="D56" s="50">
        <f>+'[2]PR-RAS'!$D$172</f>
        <v>28242.28</v>
      </c>
      <c r="E56" s="50">
        <f>+'[3]EKONOMSKA KLASIFIKACIJA'!E49</f>
        <v>28986</v>
      </c>
      <c r="F56" s="50">
        <v>26099</v>
      </c>
      <c r="G56" s="50">
        <f>+'[2]PR-RAS'!$E$172</f>
        <v>25385.35</v>
      </c>
      <c r="H56" s="55">
        <f t="shared" si="3"/>
        <v>0.89884209065273768</v>
      </c>
      <c r="I56" s="55">
        <f t="shared" si="4"/>
        <v>0.97265604046132026</v>
      </c>
    </row>
    <row r="57" spans="1:9">
      <c r="A57" s="52"/>
      <c r="B57" s="49">
        <v>3224</v>
      </c>
      <c r="C57" s="52" t="s">
        <v>236</v>
      </c>
      <c r="D57" s="50">
        <f>+'[2]PR-RAS'!$D$173</f>
        <v>12946.49</v>
      </c>
      <c r="E57" s="50">
        <f>+'[3]EKONOMSKA KLASIFIKACIJA'!E50</f>
        <v>6636</v>
      </c>
      <c r="F57" s="50">
        <v>12916</v>
      </c>
      <c r="G57" s="50">
        <f>+'[2]PR-RAS'!$E$173</f>
        <v>11309.24</v>
      </c>
      <c r="H57" s="67">
        <f t="shared" si="3"/>
        <v>0.87353715176854885</v>
      </c>
      <c r="I57" s="67">
        <f t="shared" si="4"/>
        <v>0.8755992567358315</v>
      </c>
    </row>
    <row r="58" spans="1:9">
      <c r="A58" s="49"/>
      <c r="B58" s="52">
        <v>3225</v>
      </c>
      <c r="C58" s="52" t="s">
        <v>237</v>
      </c>
      <c r="D58" s="50">
        <f>+'[2]PR-RAS'!$D$174</f>
        <v>8497.3799999999992</v>
      </c>
      <c r="E58" s="50">
        <f>+'[3]EKONOMSKA KLASIFIKACIJA'!E51</f>
        <v>7034</v>
      </c>
      <c r="F58" s="50">
        <v>4734</v>
      </c>
      <c r="G58" s="50">
        <f>+'[2]PR-RAS'!$E$174</f>
        <v>2894.51</v>
      </c>
      <c r="H58" s="55">
        <f t="shared" si="3"/>
        <v>0.34063558414475997</v>
      </c>
      <c r="I58" s="55">
        <f t="shared" si="4"/>
        <v>0.61143008027038448</v>
      </c>
    </row>
    <row r="59" spans="1:9">
      <c r="A59" s="49"/>
      <c r="B59" s="52">
        <v>3227</v>
      </c>
      <c r="C59" s="52" t="s">
        <v>34</v>
      </c>
      <c r="D59" s="50">
        <f>+'[2]PR-RAS'!$D$176</f>
        <v>1216.8</v>
      </c>
      <c r="E59" s="50">
        <f>+'[3]EKONOMSKA KLASIFIKACIJA'!E52</f>
        <v>1328</v>
      </c>
      <c r="F59" s="50">
        <v>1328</v>
      </c>
      <c r="G59" s="50">
        <f>+'[2]PR-RAS'!$E$176</f>
        <v>595.9</v>
      </c>
      <c r="H59" s="55">
        <f t="shared" si="3"/>
        <v>0.48972715318869164</v>
      </c>
      <c r="I59" s="55">
        <f t="shared" si="4"/>
        <v>0.4487198795180723</v>
      </c>
    </row>
    <row r="60" spans="1:9" s="38" customFormat="1">
      <c r="A60" s="43">
        <v>323</v>
      </c>
      <c r="B60" s="51"/>
      <c r="C60" s="51" t="s">
        <v>280</v>
      </c>
      <c r="D60" s="45">
        <f>SUM(D61:D68)</f>
        <v>94412.079999999987</v>
      </c>
      <c r="E60" s="45">
        <f t="shared" ref="E60:G60" si="24">SUM(E61:E68)</f>
        <v>92982</v>
      </c>
      <c r="F60" s="45">
        <f t="shared" si="24"/>
        <v>86343</v>
      </c>
      <c r="G60" s="45">
        <f t="shared" si="24"/>
        <v>88474.639999999985</v>
      </c>
      <c r="H60" s="55">
        <f t="shared" si="3"/>
        <v>0.93711143743470116</v>
      </c>
      <c r="I60" s="55">
        <f t="shared" si="4"/>
        <v>1.0246880465121664</v>
      </c>
    </row>
    <row r="61" spans="1:9">
      <c r="A61" s="49"/>
      <c r="B61" s="52">
        <v>3231</v>
      </c>
      <c r="C61" s="52" t="s">
        <v>238</v>
      </c>
      <c r="D61" s="50">
        <f>+'[2]PR-RAS'!D178</f>
        <v>8012.31</v>
      </c>
      <c r="E61" s="50">
        <f>+'[3]EKONOMSKA KLASIFIKACIJA'!E54</f>
        <v>9290</v>
      </c>
      <c r="F61" s="50">
        <v>10334</v>
      </c>
      <c r="G61" s="50">
        <f>+'[2]PR-RAS'!E178</f>
        <v>7823.14</v>
      </c>
      <c r="H61" s="55">
        <f t="shared" si="3"/>
        <v>0.976390079764762</v>
      </c>
      <c r="I61" s="55">
        <f t="shared" si="4"/>
        <v>0.75702922392103733</v>
      </c>
    </row>
    <row r="62" spans="1:9">
      <c r="A62" s="49"/>
      <c r="B62" s="52">
        <v>3232</v>
      </c>
      <c r="C62" s="52" t="s">
        <v>239</v>
      </c>
      <c r="D62" s="50">
        <f>+'[2]PR-RAS'!D179</f>
        <v>35779.65</v>
      </c>
      <c r="E62" s="50">
        <f>+'[3]EKONOMSKA KLASIFIKACIJA'!E55</f>
        <v>28083</v>
      </c>
      <c r="F62" s="50">
        <v>22675</v>
      </c>
      <c r="G62" s="50">
        <f>+'[2]PR-RAS'!E179</f>
        <v>26600.74</v>
      </c>
      <c r="H62" s="55">
        <f t="shared" si="3"/>
        <v>0.74346003943582462</v>
      </c>
      <c r="I62" s="55">
        <f t="shared" si="4"/>
        <v>1.1731307607497243</v>
      </c>
    </row>
    <row r="63" spans="1:9">
      <c r="A63" s="49"/>
      <c r="B63" s="52">
        <v>3234</v>
      </c>
      <c r="C63" s="52" t="s">
        <v>240</v>
      </c>
      <c r="D63" s="50">
        <f>+'[2]PR-RAS'!D181</f>
        <v>17377.689999999999</v>
      </c>
      <c r="E63" s="50">
        <f>+'[3]EKONOMSKA KLASIFIKACIJA'!E56</f>
        <v>20572</v>
      </c>
      <c r="F63" s="50">
        <v>18017</v>
      </c>
      <c r="G63" s="50">
        <f>+'[2]PR-RAS'!E181</f>
        <v>17273.87</v>
      </c>
      <c r="H63" s="55">
        <f t="shared" si="3"/>
        <v>0.99402567314758172</v>
      </c>
      <c r="I63" s="55">
        <f t="shared" si="4"/>
        <v>0.95875395459843471</v>
      </c>
    </row>
    <row r="64" spans="1:9">
      <c r="A64" s="49"/>
      <c r="B64" s="52">
        <v>3235</v>
      </c>
      <c r="C64" s="52" t="s">
        <v>241</v>
      </c>
      <c r="D64" s="50">
        <f>+'[2]PR-RAS'!D182</f>
        <v>2256.34</v>
      </c>
      <c r="E64" s="50">
        <f>+'[3]EKONOMSKA KLASIFIKACIJA'!E57</f>
        <v>2389</v>
      </c>
      <c r="F64" s="50">
        <v>2389</v>
      </c>
      <c r="G64" s="50">
        <f>+'[2]PR-RAS'!E182</f>
        <v>2167.4899999999998</v>
      </c>
      <c r="H64" s="55">
        <f t="shared" si="3"/>
        <v>0.96062206936897787</v>
      </c>
      <c r="I64" s="55">
        <f t="shared" si="4"/>
        <v>0.90727919631645026</v>
      </c>
    </row>
    <row r="65" spans="1:9">
      <c r="A65" s="49"/>
      <c r="B65" s="52">
        <v>3236</v>
      </c>
      <c r="C65" s="52" t="s">
        <v>242</v>
      </c>
      <c r="D65" s="50">
        <f>+'[2]PR-RAS'!D183</f>
        <v>2188.63</v>
      </c>
      <c r="E65" s="50">
        <f>+'[3]EKONOMSKA KLASIFIKACIJA'!E58</f>
        <v>1061</v>
      </c>
      <c r="F65" s="50">
        <v>6404</v>
      </c>
      <c r="G65" s="50">
        <f>+'[2]PR-RAS'!E183</f>
        <v>6682.56</v>
      </c>
      <c r="H65" s="55">
        <f t="shared" si="3"/>
        <v>3.0533073201043575</v>
      </c>
      <c r="I65" s="55">
        <f t="shared" si="4"/>
        <v>1.0434978138663336</v>
      </c>
    </row>
    <row r="66" spans="1:9">
      <c r="A66" s="49"/>
      <c r="B66" s="52">
        <v>3237</v>
      </c>
      <c r="C66" s="52" t="s">
        <v>243</v>
      </c>
      <c r="D66" s="50">
        <f>+'[2]PR-RAS'!D184</f>
        <v>5008.8599999999997</v>
      </c>
      <c r="E66" s="50">
        <f>+'[3]EKONOMSKA KLASIFIKACIJA'!E59</f>
        <v>3981</v>
      </c>
      <c r="F66" s="50">
        <v>3096</v>
      </c>
      <c r="G66" s="50">
        <f>+'[2]PR-RAS'!E184</f>
        <v>2214.37</v>
      </c>
      <c r="H66" s="55">
        <f t="shared" si="3"/>
        <v>0.44209061542945899</v>
      </c>
      <c r="I66" s="55">
        <f t="shared" si="4"/>
        <v>0.71523578811369504</v>
      </c>
    </row>
    <row r="67" spans="1:9">
      <c r="A67" s="52"/>
      <c r="B67" s="49">
        <v>3238</v>
      </c>
      <c r="C67" s="52" t="s">
        <v>244</v>
      </c>
      <c r="D67" s="50">
        <f>+'[2]PR-RAS'!D185</f>
        <v>4120.82</v>
      </c>
      <c r="E67" s="50">
        <f>+'[3]EKONOMSKA KLASIFIKACIJA'!E60</f>
        <v>3318</v>
      </c>
      <c r="F67" s="50">
        <v>3318</v>
      </c>
      <c r="G67" s="50">
        <f>+'[2]PR-RAS'!E185</f>
        <v>4975.07</v>
      </c>
      <c r="H67" s="55">
        <f t="shared" si="3"/>
        <v>1.2073009740779748</v>
      </c>
      <c r="I67" s="55">
        <f t="shared" si="4"/>
        <v>1.4994183242917418</v>
      </c>
    </row>
    <row r="68" spans="1:9">
      <c r="A68" s="49"/>
      <c r="B68" s="52">
        <v>3239</v>
      </c>
      <c r="C68" s="52" t="s">
        <v>245</v>
      </c>
      <c r="D68" s="50">
        <f>+'[2]PR-RAS'!D186</f>
        <v>19667.78</v>
      </c>
      <c r="E68" s="50">
        <f>+'[3]EKONOMSKA KLASIFIKACIJA'!E61</f>
        <v>24288</v>
      </c>
      <c r="F68" s="50">
        <v>20110</v>
      </c>
      <c r="G68" s="50">
        <f>+'[2]PR-RAS'!E186</f>
        <v>20737.400000000001</v>
      </c>
      <c r="H68" s="55">
        <f t="shared" si="3"/>
        <v>1.0543843789182106</v>
      </c>
      <c r="I68" s="55">
        <f t="shared" si="4"/>
        <v>1.0311984087518649</v>
      </c>
    </row>
    <row r="69" spans="1:9" s="38" customFormat="1">
      <c r="A69" s="43">
        <v>324</v>
      </c>
      <c r="B69" s="51"/>
      <c r="C69" s="51" t="s">
        <v>206</v>
      </c>
      <c r="D69" s="45">
        <f>+'[2]PR-RAS'!$D$187</f>
        <v>162.59</v>
      </c>
      <c r="E69" s="45">
        <f>+'[3]EKONOMSKA KLASIFIKACIJA'!E62</f>
        <v>0</v>
      </c>
      <c r="F69" s="45">
        <v>343</v>
      </c>
      <c r="G69" s="45">
        <f>+'[2]PR-RAS'!$E$187</f>
        <v>343.02</v>
      </c>
      <c r="H69" s="55">
        <f t="shared" si="3"/>
        <v>2.1097238452549356</v>
      </c>
      <c r="I69" s="55">
        <f t="shared" si="4"/>
        <v>1.0000583090379007</v>
      </c>
    </row>
    <row r="70" spans="1:9" s="38" customFormat="1">
      <c r="A70" s="43">
        <v>329</v>
      </c>
      <c r="B70" s="51"/>
      <c r="C70" s="51" t="s">
        <v>270</v>
      </c>
      <c r="D70" s="45">
        <f>SUM(D71:D76)</f>
        <v>14423.630000000001</v>
      </c>
      <c r="E70" s="45">
        <f t="shared" ref="E70:G70" si="25">SUM(E71:E76)</f>
        <v>10005</v>
      </c>
      <c r="F70" s="45">
        <f t="shared" si="25"/>
        <v>10104</v>
      </c>
      <c r="G70" s="45">
        <f t="shared" si="25"/>
        <v>9491.61</v>
      </c>
      <c r="H70" s="55">
        <f t="shared" si="3"/>
        <v>0.65805972560305559</v>
      </c>
      <c r="I70" s="55">
        <f t="shared" si="4"/>
        <v>0.93939133016627085</v>
      </c>
    </row>
    <row r="71" spans="1:9">
      <c r="A71" s="49"/>
      <c r="B71" s="52">
        <v>3292</v>
      </c>
      <c r="C71" s="52" t="s">
        <v>246</v>
      </c>
      <c r="D71" s="50">
        <f>+'[2]PR-RAS'!D190</f>
        <v>2385.46</v>
      </c>
      <c r="E71" s="50">
        <f>+'[3]EKONOMSKA KLASIFIKACIJA'!E64</f>
        <v>2389</v>
      </c>
      <c r="F71" s="50">
        <v>2444</v>
      </c>
      <c r="G71" s="50">
        <f>+'[2]PR-RAS'!E190</f>
        <v>2443.3000000000002</v>
      </c>
      <c r="H71" s="55">
        <f t="shared" si="3"/>
        <v>1.0242468957769153</v>
      </c>
      <c r="I71" s="55">
        <f t="shared" si="4"/>
        <v>0.99971358428805246</v>
      </c>
    </row>
    <row r="72" spans="1:9">
      <c r="A72" s="49"/>
      <c r="B72" s="52">
        <v>3293</v>
      </c>
      <c r="C72" s="52" t="s">
        <v>64</v>
      </c>
      <c r="D72" s="50">
        <f>+'[2]PR-RAS'!D191</f>
        <v>840.11</v>
      </c>
      <c r="E72" s="50">
        <f>+'[3]EKONOMSKA KLASIFIKACIJA'!E65</f>
        <v>398</v>
      </c>
      <c r="F72" s="50">
        <v>1503</v>
      </c>
      <c r="G72" s="50">
        <f>+'[2]PR-RAS'!E191</f>
        <v>1616.64</v>
      </c>
      <c r="H72" s="55">
        <f t="shared" si="3"/>
        <v>1.9243194343597863</v>
      </c>
      <c r="I72" s="55">
        <f t="shared" si="4"/>
        <v>1.0756087824351299</v>
      </c>
    </row>
    <row r="73" spans="1:9">
      <c r="A73" s="49"/>
      <c r="B73" s="52">
        <v>3294</v>
      </c>
      <c r="C73" s="52" t="s">
        <v>247</v>
      </c>
      <c r="D73" s="50">
        <f>+'[2]PR-RAS'!D192</f>
        <v>66.36</v>
      </c>
      <c r="E73" s="50">
        <f>+'[3]EKONOMSKA KLASIFIKACIJA'!E66</f>
        <v>133</v>
      </c>
      <c r="F73" s="50">
        <v>233</v>
      </c>
      <c r="G73" s="50">
        <f>+'[2]PR-RAS'!E192</f>
        <v>199.09</v>
      </c>
      <c r="H73" s="55">
        <f t="shared" si="3"/>
        <v>3.0001506931886679</v>
      </c>
      <c r="I73" s="55">
        <f t="shared" si="4"/>
        <v>0.85446351931330478</v>
      </c>
    </row>
    <row r="74" spans="1:9">
      <c r="A74" s="43"/>
      <c r="B74" s="49">
        <v>3295</v>
      </c>
      <c r="C74" s="52" t="s">
        <v>248</v>
      </c>
      <c r="D74" s="50">
        <f>+'[2]PR-RAS'!D193</f>
        <v>4320.13</v>
      </c>
      <c r="E74" s="50">
        <f>+'[3]EKONOMSKA KLASIFIKACIJA'!E67</f>
        <v>5094</v>
      </c>
      <c r="F74" s="50">
        <v>4933</v>
      </c>
      <c r="G74" s="50">
        <f>+'[2]PR-RAS'!E193</f>
        <v>4713.28</v>
      </c>
      <c r="H74" s="55">
        <f t="shared" si="3"/>
        <v>1.0910042058919522</v>
      </c>
      <c r="I74" s="55">
        <f t="shared" si="4"/>
        <v>0.95545915264544901</v>
      </c>
    </row>
    <row r="75" spans="1:9">
      <c r="A75" s="51"/>
      <c r="B75" s="49" t="s">
        <v>269</v>
      </c>
      <c r="C75" s="52" t="s">
        <v>161</v>
      </c>
      <c r="D75" s="50">
        <f>+'[2]PR-RAS'!D194</f>
        <v>4929.63</v>
      </c>
      <c r="E75" s="50">
        <f>+'[3]EKONOMSKA KLASIFIKACIJA'!E68</f>
        <v>0</v>
      </c>
      <c r="F75" s="50">
        <v>0</v>
      </c>
      <c r="G75" s="50">
        <f>+'[2]PR-RAS'!E194</f>
        <v>0</v>
      </c>
      <c r="H75" s="55">
        <f t="shared" si="3"/>
        <v>0</v>
      </c>
      <c r="I75" s="55">
        <f t="shared" si="4"/>
        <v>0</v>
      </c>
    </row>
    <row r="76" spans="1:9">
      <c r="A76" s="49"/>
      <c r="B76" s="52">
        <v>3299</v>
      </c>
      <c r="C76" s="52" t="s">
        <v>270</v>
      </c>
      <c r="D76" s="50">
        <f>+'[2]PR-RAS'!D195</f>
        <v>1881.94</v>
      </c>
      <c r="E76" s="50">
        <f>+'[3]EKONOMSKA KLASIFIKACIJA'!E69</f>
        <v>1991</v>
      </c>
      <c r="F76" s="50">
        <v>991</v>
      </c>
      <c r="G76" s="50">
        <f>+'[2]PR-RAS'!E195</f>
        <v>519.29999999999995</v>
      </c>
      <c r="H76" s="55">
        <f t="shared" si="3"/>
        <v>0.27593865904332759</v>
      </c>
      <c r="I76" s="55">
        <f t="shared" si="4"/>
        <v>0.52401614530776985</v>
      </c>
    </row>
    <row r="77" spans="1:9" s="38" customFormat="1">
      <c r="A77" s="43">
        <v>34</v>
      </c>
      <c r="B77" s="51"/>
      <c r="C77" s="51" t="s">
        <v>281</v>
      </c>
      <c r="D77" s="45">
        <f>+D78</f>
        <v>3785.05</v>
      </c>
      <c r="E77" s="45">
        <f t="shared" ref="E77:G77" si="26">+E78</f>
        <v>1062</v>
      </c>
      <c r="F77" s="45">
        <f t="shared" si="26"/>
        <v>982</v>
      </c>
      <c r="G77" s="45">
        <f t="shared" si="26"/>
        <v>982</v>
      </c>
      <c r="H77" s="55">
        <f t="shared" ref="H77:H98" si="27">IFERROR(G77/D77,)</f>
        <v>0.25944175109972129</v>
      </c>
      <c r="I77" s="55">
        <f t="shared" ref="I77:I98" si="28">IFERROR(G77/F77,)</f>
        <v>1</v>
      </c>
    </row>
    <row r="78" spans="1:9" s="38" customFormat="1">
      <c r="A78" s="43">
        <v>343</v>
      </c>
      <c r="B78" s="43"/>
      <c r="C78" s="53" t="s">
        <v>195</v>
      </c>
      <c r="D78" s="45">
        <f>+D79+D80</f>
        <v>3785.05</v>
      </c>
      <c r="E78" s="45">
        <f t="shared" ref="E78:G78" si="29">+E79+E80</f>
        <v>1062</v>
      </c>
      <c r="F78" s="45">
        <f t="shared" si="29"/>
        <v>982</v>
      </c>
      <c r="G78" s="45">
        <f t="shared" si="29"/>
        <v>982</v>
      </c>
      <c r="H78" s="55">
        <f t="shared" si="27"/>
        <v>0.25944175109972129</v>
      </c>
      <c r="I78" s="55">
        <f t="shared" si="28"/>
        <v>1</v>
      </c>
    </row>
    <row r="79" spans="1:9">
      <c r="A79" s="54"/>
      <c r="B79" s="49">
        <v>3431</v>
      </c>
      <c r="C79" s="54" t="s">
        <v>249</v>
      </c>
      <c r="D79" s="50">
        <f>+'[2]PR-RAS'!$D$211</f>
        <v>1007.59</v>
      </c>
      <c r="E79" s="50">
        <f>+'[3]EKONOMSKA KLASIFIKACIJA'!E72</f>
        <v>1062</v>
      </c>
      <c r="F79" s="50">
        <v>982</v>
      </c>
      <c r="G79" s="50">
        <f>+'[2]PR-RAS'!$E$211</f>
        <v>982</v>
      </c>
      <c r="H79" s="67">
        <f t="shared" si="27"/>
        <v>0.97460276501354715</v>
      </c>
      <c r="I79" s="67">
        <f t="shared" si="28"/>
        <v>1</v>
      </c>
    </row>
    <row r="80" spans="1:9">
      <c r="A80" s="49"/>
      <c r="B80" s="54">
        <v>3433</v>
      </c>
      <c r="C80" s="54" t="s">
        <v>271</v>
      </c>
      <c r="D80" s="50">
        <f>+'[2]PR-RAS'!$D$213</f>
        <v>2777.46</v>
      </c>
      <c r="E80" s="50">
        <f>+'[3]EKONOMSKA KLASIFIKACIJA'!E73</f>
        <v>0</v>
      </c>
      <c r="F80" s="50">
        <v>0</v>
      </c>
      <c r="G80" s="50">
        <f>+'[2]PR-RAS'!$E$213</f>
        <v>0</v>
      </c>
      <c r="H80" s="55">
        <f t="shared" si="27"/>
        <v>0</v>
      </c>
      <c r="I80" s="55">
        <f t="shared" si="28"/>
        <v>0</v>
      </c>
    </row>
    <row r="81" spans="1:10" s="38" customFormat="1">
      <c r="A81" s="43">
        <v>37</v>
      </c>
      <c r="B81" s="51"/>
      <c r="C81" s="51" t="s">
        <v>282</v>
      </c>
      <c r="D81" s="45">
        <f>+D82</f>
        <v>41547.49</v>
      </c>
      <c r="E81" s="45">
        <f t="shared" ref="E81:G81" si="30">+E82</f>
        <v>17918</v>
      </c>
      <c r="F81" s="45">
        <f t="shared" si="30"/>
        <v>69044</v>
      </c>
      <c r="G81" s="45">
        <f t="shared" si="30"/>
        <v>61944.5</v>
      </c>
      <c r="H81" s="55">
        <f t="shared" si="27"/>
        <v>1.490932424558018</v>
      </c>
      <c r="I81" s="55">
        <f t="shared" si="28"/>
        <v>0.89717426568564973</v>
      </c>
    </row>
    <row r="82" spans="1:10" s="38" customFormat="1">
      <c r="A82" s="43">
        <v>372</v>
      </c>
      <c r="B82" s="43"/>
      <c r="C82" s="53" t="s">
        <v>286</v>
      </c>
      <c r="D82" s="45">
        <f>SUM(D83:D84)</f>
        <v>41547.49</v>
      </c>
      <c r="E82" s="45">
        <f t="shared" ref="E82:G82" si="31">SUM(E83:E84)</f>
        <v>17918</v>
      </c>
      <c r="F82" s="45">
        <f t="shared" si="31"/>
        <v>69044</v>
      </c>
      <c r="G82" s="45">
        <f t="shared" si="31"/>
        <v>61944.5</v>
      </c>
      <c r="H82" s="55">
        <f t="shared" si="27"/>
        <v>1.490932424558018</v>
      </c>
      <c r="I82" s="55">
        <f t="shared" si="28"/>
        <v>0.89717426568564973</v>
      </c>
    </row>
    <row r="83" spans="1:10">
      <c r="A83" s="49"/>
      <c r="B83" s="54">
        <v>3721</v>
      </c>
      <c r="C83" s="54" t="s">
        <v>272</v>
      </c>
      <c r="D83" s="50">
        <f>+'[2]PR-RAS'!$D$260</f>
        <v>41547.49</v>
      </c>
      <c r="E83" s="50">
        <f>+'[3]EKONOMSKA KLASIFIKACIJA'!E76</f>
        <v>17918</v>
      </c>
      <c r="F83" s="50">
        <v>63099</v>
      </c>
      <c r="G83" s="50">
        <f>+'[2]PR-RAS'!$E$260</f>
        <v>61544.5</v>
      </c>
      <c r="H83" s="55">
        <f t="shared" si="27"/>
        <v>1.4813048874913985</v>
      </c>
      <c r="I83" s="55">
        <f t="shared" si="28"/>
        <v>0.97536411036624981</v>
      </c>
    </row>
    <row r="84" spans="1:10">
      <c r="A84" s="49"/>
      <c r="B84" s="54">
        <v>3722</v>
      </c>
      <c r="C84" s="54" t="s">
        <v>338</v>
      </c>
      <c r="D84" s="50"/>
      <c r="E84" s="50">
        <f>+'[3]EKONOMSKA KLASIFIKACIJA'!E77</f>
        <v>0</v>
      </c>
      <c r="F84" s="50">
        <v>5945</v>
      </c>
      <c r="G84" s="50">
        <f>+'[2]PR-RAS'!$E$261</f>
        <v>400</v>
      </c>
      <c r="H84" s="55">
        <f t="shared" si="27"/>
        <v>0</v>
      </c>
      <c r="I84" s="55">
        <f t="shared" si="28"/>
        <v>6.7283431455004206E-2</v>
      </c>
    </row>
    <row r="85" spans="1:10" s="38" customFormat="1">
      <c r="A85" s="43">
        <v>38</v>
      </c>
      <c r="B85" s="51"/>
      <c r="C85" s="51" t="s">
        <v>369</v>
      </c>
      <c r="D85" s="45">
        <f>+D86</f>
        <v>0</v>
      </c>
      <c r="E85" s="45">
        <f t="shared" ref="E85:F85" si="32">+E86</f>
        <v>0</v>
      </c>
      <c r="F85" s="45">
        <f t="shared" si="32"/>
        <v>1815</v>
      </c>
      <c r="G85" s="45">
        <f>+G86</f>
        <v>1815.22</v>
      </c>
      <c r="H85" s="55">
        <f t="shared" si="27"/>
        <v>0</v>
      </c>
      <c r="I85" s="55">
        <f t="shared" si="28"/>
        <v>1.0001212121212122</v>
      </c>
    </row>
    <row r="86" spans="1:10" s="38" customFormat="1">
      <c r="A86" s="43">
        <v>381</v>
      </c>
      <c r="B86" s="43"/>
      <c r="C86" s="53" t="s">
        <v>256</v>
      </c>
      <c r="D86" s="45">
        <f t="shared" ref="D86:F86" si="33">+D87</f>
        <v>0</v>
      </c>
      <c r="E86" s="45">
        <f t="shared" si="33"/>
        <v>0</v>
      </c>
      <c r="F86" s="45">
        <f t="shared" si="33"/>
        <v>1815</v>
      </c>
      <c r="G86" s="45">
        <f>+G87</f>
        <v>1815.22</v>
      </c>
      <c r="H86" s="55">
        <f t="shared" si="27"/>
        <v>0</v>
      </c>
      <c r="I86" s="55">
        <f t="shared" si="28"/>
        <v>1.0001212121212122</v>
      </c>
    </row>
    <row r="87" spans="1:10">
      <c r="A87" s="49"/>
      <c r="B87" s="54">
        <v>3812</v>
      </c>
      <c r="C87" s="54" t="s">
        <v>370</v>
      </c>
      <c r="D87" s="50"/>
      <c r="E87" s="50"/>
      <c r="F87" s="50">
        <v>1815</v>
      </c>
      <c r="G87" s="50">
        <v>1815.22</v>
      </c>
      <c r="H87" s="55">
        <f t="shared" si="27"/>
        <v>0</v>
      </c>
      <c r="I87" s="55">
        <f t="shared" si="28"/>
        <v>1.0001212121212122</v>
      </c>
    </row>
    <row r="88" spans="1:10" s="64" customFormat="1" ht="25.5" customHeight="1">
      <c r="A88" s="61">
        <v>4</v>
      </c>
      <c r="B88" s="61"/>
      <c r="C88" s="65" t="s">
        <v>211</v>
      </c>
      <c r="D88" s="63">
        <f>+D89</f>
        <v>95013.170000000013</v>
      </c>
      <c r="E88" s="63">
        <f t="shared" ref="E88:G88" si="34">+E89</f>
        <v>77843</v>
      </c>
      <c r="F88" s="63">
        <f t="shared" si="34"/>
        <v>78263</v>
      </c>
      <c r="G88" s="63">
        <f t="shared" si="34"/>
        <v>87909.38</v>
      </c>
      <c r="H88" s="66">
        <f t="shared" si="27"/>
        <v>0.92523362813807808</v>
      </c>
      <c r="I88" s="66">
        <f t="shared" si="28"/>
        <v>1.1232559446992831</v>
      </c>
      <c r="J88" s="113"/>
    </row>
    <row r="89" spans="1:10" s="38" customFormat="1">
      <c r="A89" s="43">
        <v>42</v>
      </c>
      <c r="B89" s="51" t="s">
        <v>285</v>
      </c>
      <c r="C89" s="51" t="s">
        <v>196</v>
      </c>
      <c r="D89" s="45">
        <f>+D90+D97</f>
        <v>95013.170000000013</v>
      </c>
      <c r="E89" s="45">
        <f>+E90+E97</f>
        <v>77843</v>
      </c>
      <c r="F89" s="45">
        <f>+F90+F97</f>
        <v>78263</v>
      </c>
      <c r="G89" s="45">
        <f>+G90+G97</f>
        <v>87909.38</v>
      </c>
      <c r="H89" s="55">
        <f t="shared" si="27"/>
        <v>0.92523362813807808</v>
      </c>
      <c r="I89" s="55">
        <f t="shared" si="28"/>
        <v>1.1232559446992831</v>
      </c>
    </row>
    <row r="90" spans="1:10" s="38" customFormat="1">
      <c r="A90" s="43">
        <v>422</v>
      </c>
      <c r="B90" s="43"/>
      <c r="C90" s="53" t="s">
        <v>197</v>
      </c>
      <c r="D90" s="45">
        <f>SUM(D91:D96)</f>
        <v>46900.520000000004</v>
      </c>
      <c r="E90" s="45">
        <f>SUM(E91:E96)</f>
        <v>30262</v>
      </c>
      <c r="F90" s="45">
        <f>SUM(F91:F96)</f>
        <v>37337</v>
      </c>
      <c r="G90" s="45">
        <f>SUM(G91:G96)</f>
        <v>47469.25</v>
      </c>
      <c r="H90" s="55">
        <f t="shared" si="27"/>
        <v>1.0121263047829745</v>
      </c>
      <c r="I90" s="55">
        <f t="shared" si="28"/>
        <v>1.2713729008758068</v>
      </c>
    </row>
    <row r="91" spans="1:10">
      <c r="A91" s="54"/>
      <c r="B91" s="49">
        <v>4221</v>
      </c>
      <c r="C91" s="54" t="s">
        <v>250</v>
      </c>
      <c r="D91" s="50">
        <f>+'[2]PR-RAS'!$D$370</f>
        <v>27566.09</v>
      </c>
      <c r="E91" s="50">
        <f>+'[3]EKONOMSKA KLASIFIKACIJA'!E83</f>
        <v>25616</v>
      </c>
      <c r="F91" s="50">
        <v>23241</v>
      </c>
      <c r="G91" s="50">
        <f>+'[2]PR-RAS'!$E$370</f>
        <v>13477.5</v>
      </c>
      <c r="H91" s="67">
        <f t="shared" si="27"/>
        <v>0.48891591081651403</v>
      </c>
      <c r="I91" s="67">
        <f t="shared" si="28"/>
        <v>0.57990189750871302</v>
      </c>
    </row>
    <row r="92" spans="1:10">
      <c r="A92" s="49"/>
      <c r="B92" s="54">
        <v>4222</v>
      </c>
      <c r="C92" s="54" t="s">
        <v>251</v>
      </c>
      <c r="D92" s="50">
        <f>+'[2]PR-RAS'!$D$371</f>
        <v>0</v>
      </c>
      <c r="E92" s="50">
        <f>+'[3]EKONOMSKA KLASIFIKACIJA'!E84</f>
        <v>0</v>
      </c>
      <c r="F92" s="50">
        <v>0</v>
      </c>
      <c r="G92" s="50">
        <f>+'[2]PR-RAS'!$E$371</f>
        <v>0</v>
      </c>
      <c r="H92" s="55">
        <f t="shared" si="27"/>
        <v>0</v>
      </c>
      <c r="I92" s="55">
        <f t="shared" si="28"/>
        <v>0</v>
      </c>
    </row>
    <row r="93" spans="1:10">
      <c r="A93" s="49"/>
      <c r="B93" s="52">
        <v>4223</v>
      </c>
      <c r="C93" s="52" t="s">
        <v>252</v>
      </c>
      <c r="D93" s="50">
        <f>+'[2]PR-RAS'!$D$372</f>
        <v>3773.97</v>
      </c>
      <c r="E93" s="50">
        <f>+'[3]EKONOMSKA KLASIFIKACIJA'!E85</f>
        <v>3982</v>
      </c>
      <c r="F93" s="50">
        <v>6432</v>
      </c>
      <c r="G93" s="50">
        <f>+'[2]PR-RAS'!$E$372</f>
        <v>17243.740000000002</v>
      </c>
      <c r="H93" s="67">
        <f t="shared" si="27"/>
        <v>4.5691248208120365</v>
      </c>
      <c r="I93" s="67">
        <f t="shared" si="28"/>
        <v>2.6809297263681593</v>
      </c>
    </row>
    <row r="94" spans="1:10">
      <c r="A94" s="49"/>
      <c r="B94" s="54">
        <v>4225</v>
      </c>
      <c r="C94" s="54" t="s">
        <v>287</v>
      </c>
      <c r="D94" s="50">
        <f>+'[2]PR-RAS'!$D$374</f>
        <v>0</v>
      </c>
      <c r="E94" s="50">
        <f>+'[3]EKONOMSKA KLASIFIKACIJA'!E86</f>
        <v>0</v>
      </c>
      <c r="F94" s="50">
        <v>0</v>
      </c>
      <c r="G94" s="50">
        <f>+'[2]PR-RAS'!$E$374</f>
        <v>0</v>
      </c>
      <c r="H94" s="55">
        <f t="shared" si="27"/>
        <v>0</v>
      </c>
      <c r="I94" s="55">
        <f t="shared" si="28"/>
        <v>0</v>
      </c>
    </row>
    <row r="95" spans="1:10">
      <c r="A95" s="49"/>
      <c r="B95" s="54">
        <v>4226</v>
      </c>
      <c r="C95" s="54" t="s">
        <v>288</v>
      </c>
      <c r="D95" s="50">
        <f>+'[2]PR-RAS'!$D$375</f>
        <v>7177.85</v>
      </c>
      <c r="E95" s="50">
        <f>+'[3]EKONOMSKA KLASIFIKACIJA'!E87</f>
        <v>0</v>
      </c>
      <c r="F95" s="50">
        <v>0</v>
      </c>
      <c r="G95" s="50">
        <f>+'[2]PR-RAS'!$E$375</f>
        <v>0</v>
      </c>
      <c r="H95" s="55">
        <f t="shared" si="27"/>
        <v>0</v>
      </c>
      <c r="I95" s="55">
        <f t="shared" si="28"/>
        <v>0</v>
      </c>
    </row>
    <row r="96" spans="1:10">
      <c r="A96" s="49"/>
      <c r="B96" s="54">
        <v>4227</v>
      </c>
      <c r="C96" s="54" t="s">
        <v>289</v>
      </c>
      <c r="D96" s="50">
        <f>+'[2]PR-RAS'!$D$376</f>
        <v>8382.61</v>
      </c>
      <c r="E96" s="50">
        <f>+'[3]EKONOMSKA KLASIFIKACIJA'!E88</f>
        <v>664</v>
      </c>
      <c r="F96" s="50">
        <v>7664</v>
      </c>
      <c r="G96" s="50">
        <f>+'[2]PR-RAS'!$E$376</f>
        <v>16748.009999999998</v>
      </c>
      <c r="H96" s="55">
        <f t="shared" si="27"/>
        <v>1.9979469401534842</v>
      </c>
      <c r="I96" s="55">
        <f t="shared" si="28"/>
        <v>2.1852831419624215</v>
      </c>
    </row>
    <row r="97" spans="1:9">
      <c r="A97" s="43">
        <v>424</v>
      </c>
      <c r="B97" s="53"/>
      <c r="C97" s="53" t="s">
        <v>290</v>
      </c>
      <c r="D97" s="45">
        <f>+D98</f>
        <v>48112.65</v>
      </c>
      <c r="E97" s="45">
        <f t="shared" ref="E97:G97" si="35">+E98</f>
        <v>47581</v>
      </c>
      <c r="F97" s="45">
        <f t="shared" si="35"/>
        <v>40926</v>
      </c>
      <c r="G97" s="45">
        <f t="shared" si="35"/>
        <v>40440.129999999997</v>
      </c>
      <c r="H97" s="55">
        <f t="shared" si="27"/>
        <v>0.84053008928005413</v>
      </c>
      <c r="I97" s="55">
        <f t="shared" si="28"/>
        <v>0.98812808483604553</v>
      </c>
    </row>
    <row r="98" spans="1:9">
      <c r="A98" s="49"/>
      <c r="B98" s="54">
        <v>4241</v>
      </c>
      <c r="C98" s="54" t="s">
        <v>291</v>
      </c>
      <c r="D98" s="50">
        <f>+'[2]PR-RAS'!$D$384</f>
        <v>48112.65</v>
      </c>
      <c r="E98" s="50">
        <f>+'[3]EKONOMSKA KLASIFIKACIJA'!E90</f>
        <v>47581</v>
      </c>
      <c r="F98" s="50">
        <v>40926</v>
      </c>
      <c r="G98" s="50">
        <f>+'[2]PR-RAS'!$E$384</f>
        <v>40440.129999999997</v>
      </c>
      <c r="H98" s="55">
        <f t="shared" si="27"/>
        <v>0.84053008928005413</v>
      </c>
      <c r="I98" s="55">
        <f t="shared" si="28"/>
        <v>0.98812808483604553</v>
      </c>
    </row>
    <row r="99" spans="1:9">
      <c r="D99" s="40"/>
      <c r="E99" s="40"/>
      <c r="F99" s="40"/>
      <c r="G99" s="40"/>
      <c r="I99" s="41"/>
    </row>
    <row r="100" spans="1:9">
      <c r="D100" s="40"/>
      <c r="E100" s="40"/>
      <c r="F100" s="40"/>
      <c r="G100" s="40"/>
      <c r="I100" s="41"/>
    </row>
    <row r="101" spans="1:9">
      <c r="D101" s="40">
        <f>+D88+D39</f>
        <v>2414858.3199999998</v>
      </c>
      <c r="E101" s="40">
        <f t="shared" ref="E101:G101" si="36">+E88+E39</f>
        <v>2803665</v>
      </c>
      <c r="F101" s="40">
        <f t="shared" si="36"/>
        <v>3072463</v>
      </c>
      <c r="G101" s="40">
        <f t="shared" si="36"/>
        <v>2881942.3800000004</v>
      </c>
      <c r="I101" s="41"/>
    </row>
    <row r="102" spans="1:9">
      <c r="D102" s="40">
        <f>+D101-'POSEBNI DIO-Projekti'!D6</f>
        <v>1.0888578835874796E-2</v>
      </c>
      <c r="E102" s="40">
        <f>+E101-'POSEBNI DIO-Projekti'!E6</f>
        <v>0</v>
      </c>
      <c r="F102" s="40">
        <f>+F101-'POSEBNI DIO-Projekti'!F6</f>
        <v>0</v>
      </c>
      <c r="G102" s="40">
        <f>+G101-'POSEBNI DIO-Projekti'!G6</f>
        <v>0</v>
      </c>
      <c r="I102" s="41"/>
    </row>
    <row r="103" spans="1:9">
      <c r="D103" s="40"/>
      <c r="E103" s="40"/>
      <c r="F103" s="40"/>
      <c r="G103" s="40"/>
      <c r="I103" s="41"/>
    </row>
    <row r="104" spans="1:9">
      <c r="D104" s="40"/>
      <c r="E104" s="40"/>
      <c r="F104" s="40"/>
      <c r="G104" s="40"/>
      <c r="I104" s="41"/>
    </row>
    <row r="105" spans="1:9">
      <c r="D105" s="40"/>
      <c r="E105" s="40"/>
      <c r="F105" s="40"/>
      <c r="G105" s="40"/>
      <c r="I105" s="41"/>
    </row>
    <row r="106" spans="1:9">
      <c r="D106" s="40"/>
      <c r="E106" s="40"/>
      <c r="F106" s="40"/>
      <c r="G106" s="40"/>
      <c r="I106" s="41"/>
    </row>
    <row r="107" spans="1:9">
      <c r="D107" s="40"/>
      <c r="E107" s="40"/>
      <c r="F107" s="40"/>
      <c r="G107" s="40"/>
      <c r="I107" s="41"/>
    </row>
    <row r="108" spans="1:9">
      <c r="D108" s="40"/>
      <c r="E108" s="40"/>
      <c r="F108" s="40"/>
      <c r="G108" s="40"/>
      <c r="I108" s="41"/>
    </row>
    <row r="109" spans="1:9">
      <c r="D109" s="40"/>
      <c r="E109" s="40"/>
      <c r="F109" s="40"/>
      <c r="G109" s="40"/>
      <c r="I109" s="41"/>
    </row>
    <row r="110" spans="1:9">
      <c r="D110" s="40"/>
      <c r="E110" s="40"/>
      <c r="F110" s="40"/>
      <c r="G110" s="40"/>
      <c r="I110" s="41"/>
    </row>
    <row r="111" spans="1:9">
      <c r="D111" s="40"/>
      <c r="E111" s="40"/>
      <c r="F111" s="40"/>
      <c r="G111" s="40"/>
      <c r="I111" s="41"/>
    </row>
    <row r="112" spans="1:9">
      <c r="D112" s="40"/>
      <c r="E112" s="40"/>
      <c r="F112" s="40"/>
      <c r="G112" s="40"/>
      <c r="I112" s="41"/>
    </row>
    <row r="113" spans="4:9">
      <c r="D113" s="40"/>
      <c r="E113" s="40"/>
      <c r="F113" s="40"/>
      <c r="G113" s="40"/>
      <c r="I113" s="41"/>
    </row>
    <row r="114" spans="4:9">
      <c r="D114" s="40"/>
      <c r="E114" s="40"/>
      <c r="F114" s="40"/>
      <c r="G114" s="40"/>
      <c r="I114" s="41"/>
    </row>
    <row r="115" spans="4:9">
      <c r="D115" s="40"/>
      <c r="E115" s="40"/>
      <c r="F115" s="40"/>
      <c r="G115" s="40"/>
      <c r="I115" s="41"/>
    </row>
    <row r="116" spans="4:9">
      <c r="D116" s="40"/>
      <c r="E116" s="40"/>
      <c r="F116" s="40"/>
      <c r="G116" s="40"/>
      <c r="I116" s="41"/>
    </row>
    <row r="117" spans="4:9">
      <c r="D117" s="40"/>
      <c r="E117" s="40"/>
      <c r="F117" s="40"/>
      <c r="G117" s="40"/>
      <c r="I117" s="41"/>
    </row>
    <row r="118" spans="4:9">
      <c r="D118" s="40"/>
      <c r="E118" s="40"/>
      <c r="F118" s="40"/>
      <c r="G118" s="40"/>
      <c r="I118" s="41"/>
    </row>
    <row r="119" spans="4:9">
      <c r="D119" s="40"/>
      <c r="E119" s="40"/>
      <c r="F119" s="40"/>
      <c r="G119" s="40"/>
      <c r="I119" s="41"/>
    </row>
    <row r="120" spans="4:9">
      <c r="D120" s="40"/>
      <c r="E120" s="40"/>
      <c r="F120" s="40"/>
      <c r="G120" s="40"/>
      <c r="I120" s="41"/>
    </row>
    <row r="121" spans="4:9">
      <c r="D121" s="40"/>
      <c r="E121" s="40"/>
      <c r="F121" s="40"/>
      <c r="G121" s="40"/>
      <c r="I121" s="41"/>
    </row>
    <row r="122" spans="4:9">
      <c r="D122" s="40"/>
      <c r="E122" s="40"/>
      <c r="F122" s="40"/>
      <c r="G122" s="40"/>
      <c r="I122" s="41"/>
    </row>
    <row r="123" spans="4:9">
      <c r="D123" s="40"/>
      <c r="E123" s="40"/>
      <c r="F123" s="40"/>
      <c r="G123" s="40"/>
      <c r="I123" s="41"/>
    </row>
    <row r="124" spans="4:9">
      <c r="D124" s="40"/>
      <c r="E124" s="40"/>
      <c r="F124" s="40"/>
      <c r="G124" s="40"/>
      <c r="I124" s="41"/>
    </row>
    <row r="125" spans="4:9">
      <c r="D125" s="40"/>
      <c r="E125" s="40"/>
      <c r="F125" s="40"/>
      <c r="G125" s="40"/>
      <c r="I125" s="41"/>
    </row>
    <row r="126" spans="4:9">
      <c r="D126" s="40"/>
      <c r="E126" s="40"/>
      <c r="F126" s="40"/>
      <c r="G126" s="40"/>
      <c r="I126" s="41"/>
    </row>
    <row r="127" spans="4:9">
      <c r="D127" s="40"/>
      <c r="E127" s="40"/>
      <c r="F127" s="40"/>
      <c r="G127" s="40"/>
      <c r="I127" s="41"/>
    </row>
    <row r="128" spans="4:9">
      <c r="D128" s="40"/>
      <c r="E128" s="40"/>
      <c r="F128" s="40"/>
      <c r="G128" s="40"/>
      <c r="I128" s="41"/>
    </row>
    <row r="129" spans="4:9">
      <c r="D129" s="40"/>
      <c r="E129" s="40"/>
      <c r="F129" s="40"/>
      <c r="G129" s="40"/>
      <c r="I129" s="41"/>
    </row>
    <row r="130" spans="4:9">
      <c r="D130" s="40"/>
      <c r="E130" s="40"/>
      <c r="F130" s="40"/>
      <c r="G130" s="40"/>
      <c r="I130" s="41"/>
    </row>
    <row r="131" spans="4:9">
      <c r="D131" s="40"/>
      <c r="E131" s="40"/>
      <c r="F131" s="40"/>
      <c r="G131" s="40"/>
      <c r="I131" s="41"/>
    </row>
    <row r="132" spans="4:9">
      <c r="D132" s="40"/>
      <c r="E132" s="40"/>
      <c r="F132" s="40"/>
      <c r="G132" s="40"/>
      <c r="I132" s="41"/>
    </row>
    <row r="133" spans="4:9">
      <c r="D133" s="40"/>
      <c r="E133" s="40"/>
      <c r="F133" s="40"/>
      <c r="G133" s="40"/>
      <c r="I133" s="41"/>
    </row>
    <row r="134" spans="4:9">
      <c r="D134" s="40"/>
      <c r="E134" s="40"/>
      <c r="F134" s="40"/>
      <c r="G134" s="40"/>
      <c r="I134" s="41"/>
    </row>
    <row r="135" spans="4:9">
      <c r="D135" s="40"/>
      <c r="E135" s="40"/>
      <c r="F135" s="40"/>
      <c r="G135" s="40"/>
      <c r="I135" s="41"/>
    </row>
    <row r="136" spans="4:9">
      <c r="D136" s="40"/>
      <c r="E136" s="40"/>
      <c r="F136" s="40"/>
      <c r="G136" s="40"/>
      <c r="I136" s="41"/>
    </row>
    <row r="137" spans="4:9">
      <c r="D137" s="40"/>
      <c r="E137" s="40"/>
      <c r="F137" s="40"/>
      <c r="G137" s="40"/>
      <c r="I137" s="41"/>
    </row>
    <row r="138" spans="4:9">
      <c r="D138" s="40"/>
      <c r="E138" s="40"/>
      <c r="F138" s="40"/>
      <c r="G138" s="40"/>
      <c r="I138" s="41"/>
    </row>
    <row r="139" spans="4:9">
      <c r="D139" s="40"/>
      <c r="E139" s="40"/>
      <c r="F139" s="40"/>
      <c r="G139" s="40"/>
      <c r="I139" s="41"/>
    </row>
    <row r="140" spans="4:9">
      <c r="D140" s="40"/>
      <c r="E140" s="40"/>
      <c r="F140" s="40"/>
      <c r="G140" s="40"/>
      <c r="I140" s="41"/>
    </row>
    <row r="141" spans="4:9">
      <c r="D141" s="40"/>
      <c r="E141" s="40"/>
      <c r="F141" s="40"/>
      <c r="G141" s="40"/>
      <c r="I141" s="41"/>
    </row>
    <row r="142" spans="4:9">
      <c r="D142" s="40"/>
      <c r="E142" s="40"/>
      <c r="F142" s="40"/>
      <c r="G142" s="40"/>
      <c r="I142" s="41"/>
    </row>
    <row r="143" spans="4:9">
      <c r="D143" s="40"/>
      <c r="E143" s="40"/>
      <c r="F143" s="40"/>
      <c r="G143" s="40"/>
      <c r="I143" s="41"/>
    </row>
    <row r="144" spans="4:9">
      <c r="D144" s="40"/>
      <c r="E144" s="40"/>
      <c r="F144" s="40"/>
      <c r="G144" s="40"/>
      <c r="I144" s="41"/>
    </row>
    <row r="145" spans="4:9">
      <c r="D145" s="40"/>
      <c r="E145" s="40"/>
      <c r="F145" s="40"/>
      <c r="G145" s="40"/>
      <c r="I145" s="41"/>
    </row>
    <row r="146" spans="4:9">
      <c r="D146" s="40"/>
      <c r="E146" s="40"/>
      <c r="F146" s="40"/>
      <c r="G146" s="40"/>
      <c r="I146" s="41"/>
    </row>
    <row r="147" spans="4:9">
      <c r="D147" s="40"/>
      <c r="E147" s="40"/>
      <c r="F147" s="40"/>
      <c r="G147" s="40"/>
      <c r="I147" s="41"/>
    </row>
    <row r="148" spans="4:9">
      <c r="D148" s="40"/>
      <c r="E148" s="40"/>
      <c r="F148" s="40"/>
      <c r="G148" s="40"/>
      <c r="I148" s="41"/>
    </row>
    <row r="149" spans="4:9">
      <c r="D149" s="40"/>
      <c r="E149" s="40"/>
      <c r="F149" s="40"/>
      <c r="G149" s="40"/>
      <c r="I149" s="41"/>
    </row>
    <row r="150" spans="4:9">
      <c r="D150" s="40"/>
      <c r="E150" s="40"/>
      <c r="F150" s="40"/>
      <c r="G150" s="40"/>
      <c r="I150" s="41"/>
    </row>
    <row r="151" spans="4:9">
      <c r="D151" s="40"/>
      <c r="E151" s="40"/>
      <c r="F151" s="40"/>
      <c r="G151" s="40"/>
      <c r="I151" s="41"/>
    </row>
    <row r="152" spans="4:9">
      <c r="D152" s="42"/>
      <c r="E152" s="42"/>
      <c r="F152" s="42"/>
      <c r="G152" s="42"/>
      <c r="I152" s="41"/>
    </row>
    <row r="153" spans="4:9">
      <c r="D153" s="42"/>
      <c r="E153" s="42"/>
      <c r="F153" s="42"/>
      <c r="G153" s="42"/>
      <c r="I153" s="41"/>
    </row>
    <row r="154" spans="4:9">
      <c r="D154" s="42"/>
      <c r="E154" s="42"/>
      <c r="F154" s="42"/>
      <c r="G154" s="42"/>
      <c r="I154" s="41"/>
    </row>
    <row r="155" spans="4:9">
      <c r="D155" s="42"/>
      <c r="E155" s="42"/>
      <c r="F155" s="42"/>
      <c r="G155" s="42"/>
      <c r="I155" s="41"/>
    </row>
    <row r="156" spans="4:9">
      <c r="D156" s="42"/>
      <c r="E156" s="42"/>
      <c r="F156" s="42"/>
      <c r="G156" s="42"/>
      <c r="I156" s="41"/>
    </row>
    <row r="157" spans="4:9">
      <c r="D157" s="42"/>
      <c r="E157" s="42"/>
      <c r="F157" s="42"/>
      <c r="G157" s="42"/>
      <c r="I157" s="41"/>
    </row>
    <row r="158" spans="4:9">
      <c r="D158" s="42"/>
      <c r="E158" s="42"/>
      <c r="F158" s="42"/>
      <c r="G158" s="42"/>
      <c r="I158" s="41"/>
    </row>
    <row r="159" spans="4:9">
      <c r="D159" s="42"/>
      <c r="E159" s="42"/>
      <c r="F159" s="42"/>
      <c r="G159" s="42"/>
      <c r="I159" s="41"/>
    </row>
    <row r="160" spans="4:9">
      <c r="D160" s="42"/>
      <c r="E160" s="42"/>
      <c r="F160" s="42"/>
      <c r="G160" s="42"/>
      <c r="I160" s="41"/>
    </row>
    <row r="161" spans="4:9">
      <c r="D161" s="42"/>
      <c r="E161" s="42"/>
      <c r="F161" s="42"/>
      <c r="G161" s="42"/>
      <c r="I161" s="41"/>
    </row>
    <row r="162" spans="4:9">
      <c r="D162" s="42"/>
      <c r="E162" s="42"/>
      <c r="F162" s="42"/>
      <c r="G162" s="42"/>
      <c r="I162" s="41"/>
    </row>
    <row r="163" spans="4:9">
      <c r="D163" s="42"/>
      <c r="E163" s="42"/>
      <c r="F163" s="42"/>
      <c r="G163" s="42"/>
      <c r="I163" s="41"/>
    </row>
    <row r="164" spans="4:9">
      <c r="D164" s="42"/>
      <c r="E164" s="42"/>
      <c r="F164" s="42"/>
      <c r="G164" s="42"/>
      <c r="I164" s="41"/>
    </row>
    <row r="165" spans="4:9">
      <c r="D165" s="42"/>
      <c r="E165" s="42"/>
      <c r="F165" s="42"/>
      <c r="G165" s="42"/>
      <c r="I165" s="41"/>
    </row>
    <row r="166" spans="4:9">
      <c r="D166" s="42"/>
      <c r="E166" s="42"/>
      <c r="F166" s="42"/>
      <c r="G166" s="42"/>
      <c r="I166" s="41"/>
    </row>
    <row r="167" spans="4:9">
      <c r="D167" s="42"/>
      <c r="E167" s="42"/>
      <c r="F167" s="42"/>
      <c r="G167" s="42"/>
      <c r="I167" s="41"/>
    </row>
    <row r="168" spans="4:9">
      <c r="D168" s="42"/>
      <c r="E168" s="42"/>
      <c r="F168" s="42"/>
      <c r="G168" s="42"/>
      <c r="I168" s="41"/>
    </row>
    <row r="169" spans="4:9">
      <c r="D169" s="42"/>
      <c r="E169" s="42"/>
      <c r="F169" s="42"/>
      <c r="G169" s="42"/>
      <c r="I169" s="41"/>
    </row>
    <row r="170" spans="4:9">
      <c r="D170" s="42"/>
      <c r="E170" s="42"/>
      <c r="F170" s="42"/>
      <c r="G170" s="42"/>
      <c r="I170" s="41"/>
    </row>
    <row r="171" spans="4:9">
      <c r="D171" s="42"/>
      <c r="E171" s="42"/>
      <c r="F171" s="42"/>
      <c r="G171" s="42"/>
      <c r="I171" s="41"/>
    </row>
    <row r="172" spans="4:9">
      <c r="D172" s="42"/>
      <c r="E172" s="42"/>
      <c r="F172" s="42"/>
      <c r="G172" s="42"/>
      <c r="I172" s="41"/>
    </row>
    <row r="173" spans="4:9">
      <c r="D173" s="42"/>
      <c r="E173" s="42"/>
      <c r="F173" s="42"/>
      <c r="G173" s="42"/>
      <c r="I173" s="41"/>
    </row>
    <row r="174" spans="4:9">
      <c r="D174" s="42"/>
      <c r="E174" s="42"/>
      <c r="F174" s="42"/>
      <c r="G174" s="42"/>
      <c r="I174" s="41"/>
    </row>
    <row r="175" spans="4:9">
      <c r="D175" s="42"/>
      <c r="E175" s="42"/>
      <c r="F175" s="42"/>
      <c r="G175" s="42"/>
      <c r="I175" s="41"/>
    </row>
    <row r="176" spans="4:9">
      <c r="D176" s="42"/>
      <c r="E176" s="42"/>
      <c r="F176" s="42"/>
      <c r="G176" s="42"/>
      <c r="I176" s="41"/>
    </row>
    <row r="177" spans="4:9">
      <c r="D177" s="42"/>
      <c r="E177" s="42"/>
      <c r="F177" s="42"/>
      <c r="G177" s="42"/>
      <c r="I177" s="41"/>
    </row>
    <row r="178" spans="4:9">
      <c r="D178" s="42"/>
      <c r="E178" s="42"/>
      <c r="F178" s="42"/>
      <c r="G178" s="42"/>
    </row>
    <row r="179" spans="4:9">
      <c r="D179" s="42"/>
      <c r="E179" s="42"/>
      <c r="F179" s="42"/>
      <c r="G179" s="42"/>
    </row>
    <row r="180" spans="4:9">
      <c r="D180" s="42"/>
      <c r="E180" s="42"/>
      <c r="F180" s="42"/>
      <c r="G180" s="42"/>
    </row>
    <row r="181" spans="4:9">
      <c r="D181" s="42"/>
      <c r="E181" s="42"/>
      <c r="F181" s="42"/>
      <c r="G181" s="42"/>
    </row>
    <row r="182" spans="4:9">
      <c r="D182" s="42"/>
      <c r="E182" s="42"/>
      <c r="F182" s="42"/>
      <c r="G182" s="42"/>
    </row>
    <row r="183" spans="4:9">
      <c r="D183" s="42"/>
      <c r="E183" s="42"/>
      <c r="F183" s="42"/>
      <c r="G183" s="42"/>
    </row>
    <row r="184" spans="4:9">
      <c r="D184" s="42"/>
      <c r="E184" s="42"/>
      <c r="F184" s="42"/>
      <c r="G184" s="42"/>
    </row>
    <row r="185" spans="4:9">
      <c r="D185" s="42"/>
      <c r="E185" s="42"/>
      <c r="F185" s="42"/>
      <c r="G185" s="42"/>
    </row>
    <row r="186" spans="4:9">
      <c r="D186" s="42"/>
      <c r="E186" s="42"/>
      <c r="F186" s="42"/>
      <c r="G186" s="42"/>
    </row>
  </sheetData>
  <mergeCells count="6">
    <mergeCell ref="B6:I6"/>
    <mergeCell ref="A1:I1"/>
    <mergeCell ref="B2:I2"/>
    <mergeCell ref="B3:I3"/>
    <mergeCell ref="B4:I4"/>
    <mergeCell ref="B5:I5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76" firstPageNumber="552" fitToWidth="0" fitToHeight="0" orientation="landscape" r:id="rId1"/>
  <headerFooter alignWithMargins="0"/>
  <rowBreaks count="2" manualBreakCount="2">
    <brk id="38" max="16383" man="1"/>
    <brk id="8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4945-E22D-4E43-95EE-3C3182F82B95}">
  <sheetPr codeName="Sheet10"/>
  <dimension ref="A1:K159"/>
  <sheetViews>
    <sheetView showGridLines="0" zoomScaleNormal="100" workbookViewId="0">
      <pane xSplit="3" ySplit="5" topLeftCell="D6" activePane="bottomRight" state="frozen"/>
      <selection activeCell="A27" sqref="A27:I27"/>
      <selection pane="topRight" activeCell="A27" sqref="A27:I27"/>
      <selection pane="bottomLeft" activeCell="A27" sqref="A27:I27"/>
      <selection pane="bottomRight" activeCell="A27" sqref="A27:I27"/>
    </sheetView>
  </sheetViews>
  <sheetFormatPr defaultRowHeight="12.75"/>
  <cols>
    <col min="1" max="1" width="4.28515625" style="69" customWidth="1"/>
    <col min="2" max="2" width="5.28515625" style="69" customWidth="1"/>
    <col min="3" max="3" width="34.85546875" style="69" customWidth="1"/>
    <col min="4" max="7" width="16.85546875" style="69" customWidth="1"/>
    <col min="8" max="9" width="9.5703125" style="69" customWidth="1"/>
    <col min="10" max="10" width="10.5703125" style="69" customWidth="1"/>
    <col min="11" max="11" width="12" style="69" bestFit="1" customWidth="1"/>
    <col min="12" max="255" width="9.140625" style="69"/>
    <col min="256" max="256" width="4.28515625" style="69" customWidth="1"/>
    <col min="257" max="257" width="5.28515625" style="69" customWidth="1"/>
    <col min="258" max="258" width="44.85546875" style="69" customWidth="1"/>
    <col min="259" max="259" width="13.7109375" style="69" customWidth="1"/>
    <col min="260" max="260" width="13.140625" style="69" customWidth="1"/>
    <col min="261" max="261" width="13.7109375" style="69" customWidth="1"/>
    <col min="262" max="263" width="9.5703125" style="69" customWidth="1"/>
    <col min="264" max="265" width="0" style="69" hidden="1" customWidth="1"/>
    <col min="266" max="511" width="9.140625" style="69"/>
    <col min="512" max="512" width="4.28515625" style="69" customWidth="1"/>
    <col min="513" max="513" width="5.28515625" style="69" customWidth="1"/>
    <col min="514" max="514" width="44.85546875" style="69" customWidth="1"/>
    <col min="515" max="515" width="13.7109375" style="69" customWidth="1"/>
    <col min="516" max="516" width="13.140625" style="69" customWidth="1"/>
    <col min="517" max="517" width="13.7109375" style="69" customWidth="1"/>
    <col min="518" max="519" width="9.5703125" style="69" customWidth="1"/>
    <col min="520" max="521" width="0" style="69" hidden="1" customWidth="1"/>
    <col min="522" max="767" width="9.140625" style="69"/>
    <col min="768" max="768" width="4.28515625" style="69" customWidth="1"/>
    <col min="769" max="769" width="5.28515625" style="69" customWidth="1"/>
    <col min="770" max="770" width="44.85546875" style="69" customWidth="1"/>
    <col min="771" max="771" width="13.7109375" style="69" customWidth="1"/>
    <col min="772" max="772" width="13.140625" style="69" customWidth="1"/>
    <col min="773" max="773" width="13.7109375" style="69" customWidth="1"/>
    <col min="774" max="775" width="9.5703125" style="69" customWidth="1"/>
    <col min="776" max="777" width="0" style="69" hidden="1" customWidth="1"/>
    <col min="778" max="1023" width="9.140625" style="69"/>
    <col min="1024" max="1024" width="4.28515625" style="69" customWidth="1"/>
    <col min="1025" max="1025" width="5.28515625" style="69" customWidth="1"/>
    <col min="1026" max="1026" width="44.85546875" style="69" customWidth="1"/>
    <col min="1027" max="1027" width="13.7109375" style="69" customWidth="1"/>
    <col min="1028" max="1028" width="13.140625" style="69" customWidth="1"/>
    <col min="1029" max="1029" width="13.7109375" style="69" customWidth="1"/>
    <col min="1030" max="1031" width="9.5703125" style="69" customWidth="1"/>
    <col min="1032" max="1033" width="0" style="69" hidden="1" customWidth="1"/>
    <col min="1034" max="1279" width="9.140625" style="69"/>
    <col min="1280" max="1280" width="4.28515625" style="69" customWidth="1"/>
    <col min="1281" max="1281" width="5.28515625" style="69" customWidth="1"/>
    <col min="1282" max="1282" width="44.85546875" style="69" customWidth="1"/>
    <col min="1283" max="1283" width="13.7109375" style="69" customWidth="1"/>
    <col min="1284" max="1284" width="13.140625" style="69" customWidth="1"/>
    <col min="1285" max="1285" width="13.7109375" style="69" customWidth="1"/>
    <col min="1286" max="1287" width="9.5703125" style="69" customWidth="1"/>
    <col min="1288" max="1289" width="0" style="69" hidden="1" customWidth="1"/>
    <col min="1290" max="1535" width="9.140625" style="69"/>
    <col min="1536" max="1536" width="4.28515625" style="69" customWidth="1"/>
    <col min="1537" max="1537" width="5.28515625" style="69" customWidth="1"/>
    <col min="1538" max="1538" width="44.85546875" style="69" customWidth="1"/>
    <col min="1539" max="1539" width="13.7109375" style="69" customWidth="1"/>
    <col min="1540" max="1540" width="13.140625" style="69" customWidth="1"/>
    <col min="1541" max="1541" width="13.7109375" style="69" customWidth="1"/>
    <col min="1542" max="1543" width="9.5703125" style="69" customWidth="1"/>
    <col min="1544" max="1545" width="0" style="69" hidden="1" customWidth="1"/>
    <col min="1546" max="1791" width="9.140625" style="69"/>
    <col min="1792" max="1792" width="4.28515625" style="69" customWidth="1"/>
    <col min="1793" max="1793" width="5.28515625" style="69" customWidth="1"/>
    <col min="1794" max="1794" width="44.85546875" style="69" customWidth="1"/>
    <col min="1795" max="1795" width="13.7109375" style="69" customWidth="1"/>
    <col min="1796" max="1796" width="13.140625" style="69" customWidth="1"/>
    <col min="1797" max="1797" width="13.7109375" style="69" customWidth="1"/>
    <col min="1798" max="1799" width="9.5703125" style="69" customWidth="1"/>
    <col min="1800" max="1801" width="0" style="69" hidden="1" customWidth="1"/>
    <col min="1802" max="2047" width="9.140625" style="69"/>
    <col min="2048" max="2048" width="4.28515625" style="69" customWidth="1"/>
    <col min="2049" max="2049" width="5.28515625" style="69" customWidth="1"/>
    <col min="2050" max="2050" width="44.85546875" style="69" customWidth="1"/>
    <col min="2051" max="2051" width="13.7109375" style="69" customWidth="1"/>
    <col min="2052" max="2052" width="13.140625" style="69" customWidth="1"/>
    <col min="2053" max="2053" width="13.7109375" style="69" customWidth="1"/>
    <col min="2054" max="2055" width="9.5703125" style="69" customWidth="1"/>
    <col min="2056" max="2057" width="0" style="69" hidden="1" customWidth="1"/>
    <col min="2058" max="2303" width="9.140625" style="69"/>
    <col min="2304" max="2304" width="4.28515625" style="69" customWidth="1"/>
    <col min="2305" max="2305" width="5.28515625" style="69" customWidth="1"/>
    <col min="2306" max="2306" width="44.85546875" style="69" customWidth="1"/>
    <col min="2307" max="2307" width="13.7109375" style="69" customWidth="1"/>
    <col min="2308" max="2308" width="13.140625" style="69" customWidth="1"/>
    <col min="2309" max="2309" width="13.7109375" style="69" customWidth="1"/>
    <col min="2310" max="2311" width="9.5703125" style="69" customWidth="1"/>
    <col min="2312" max="2313" width="0" style="69" hidden="1" customWidth="1"/>
    <col min="2314" max="2559" width="9.140625" style="69"/>
    <col min="2560" max="2560" width="4.28515625" style="69" customWidth="1"/>
    <col min="2561" max="2561" width="5.28515625" style="69" customWidth="1"/>
    <col min="2562" max="2562" width="44.85546875" style="69" customWidth="1"/>
    <col min="2563" max="2563" width="13.7109375" style="69" customWidth="1"/>
    <col min="2564" max="2564" width="13.140625" style="69" customWidth="1"/>
    <col min="2565" max="2565" width="13.7109375" style="69" customWidth="1"/>
    <col min="2566" max="2567" width="9.5703125" style="69" customWidth="1"/>
    <col min="2568" max="2569" width="0" style="69" hidden="1" customWidth="1"/>
    <col min="2570" max="2815" width="9.140625" style="69"/>
    <col min="2816" max="2816" width="4.28515625" style="69" customWidth="1"/>
    <col min="2817" max="2817" width="5.28515625" style="69" customWidth="1"/>
    <col min="2818" max="2818" width="44.85546875" style="69" customWidth="1"/>
    <col min="2819" max="2819" width="13.7109375" style="69" customWidth="1"/>
    <col min="2820" max="2820" width="13.140625" style="69" customWidth="1"/>
    <col min="2821" max="2821" width="13.7109375" style="69" customWidth="1"/>
    <col min="2822" max="2823" width="9.5703125" style="69" customWidth="1"/>
    <col min="2824" max="2825" width="0" style="69" hidden="1" customWidth="1"/>
    <col min="2826" max="3071" width="9.140625" style="69"/>
    <col min="3072" max="3072" width="4.28515625" style="69" customWidth="1"/>
    <col min="3073" max="3073" width="5.28515625" style="69" customWidth="1"/>
    <col min="3074" max="3074" width="44.85546875" style="69" customWidth="1"/>
    <col min="3075" max="3075" width="13.7109375" style="69" customWidth="1"/>
    <col min="3076" max="3076" width="13.140625" style="69" customWidth="1"/>
    <col min="3077" max="3077" width="13.7109375" style="69" customWidth="1"/>
    <col min="3078" max="3079" width="9.5703125" style="69" customWidth="1"/>
    <col min="3080" max="3081" width="0" style="69" hidden="1" customWidth="1"/>
    <col min="3082" max="3327" width="9.140625" style="69"/>
    <col min="3328" max="3328" width="4.28515625" style="69" customWidth="1"/>
    <col min="3329" max="3329" width="5.28515625" style="69" customWidth="1"/>
    <col min="3330" max="3330" width="44.85546875" style="69" customWidth="1"/>
    <col min="3331" max="3331" width="13.7109375" style="69" customWidth="1"/>
    <col min="3332" max="3332" width="13.140625" style="69" customWidth="1"/>
    <col min="3333" max="3333" width="13.7109375" style="69" customWidth="1"/>
    <col min="3334" max="3335" width="9.5703125" style="69" customWidth="1"/>
    <col min="3336" max="3337" width="0" style="69" hidden="1" customWidth="1"/>
    <col min="3338" max="3583" width="9.140625" style="69"/>
    <col min="3584" max="3584" width="4.28515625" style="69" customWidth="1"/>
    <col min="3585" max="3585" width="5.28515625" style="69" customWidth="1"/>
    <col min="3586" max="3586" width="44.85546875" style="69" customWidth="1"/>
    <col min="3587" max="3587" width="13.7109375" style="69" customWidth="1"/>
    <col min="3588" max="3588" width="13.140625" style="69" customWidth="1"/>
    <col min="3589" max="3589" width="13.7109375" style="69" customWidth="1"/>
    <col min="3590" max="3591" width="9.5703125" style="69" customWidth="1"/>
    <col min="3592" max="3593" width="0" style="69" hidden="1" customWidth="1"/>
    <col min="3594" max="3839" width="9.140625" style="69"/>
    <col min="3840" max="3840" width="4.28515625" style="69" customWidth="1"/>
    <col min="3841" max="3841" width="5.28515625" style="69" customWidth="1"/>
    <col min="3842" max="3842" width="44.85546875" style="69" customWidth="1"/>
    <col min="3843" max="3843" width="13.7109375" style="69" customWidth="1"/>
    <col min="3844" max="3844" width="13.140625" style="69" customWidth="1"/>
    <col min="3845" max="3845" width="13.7109375" style="69" customWidth="1"/>
    <col min="3846" max="3847" width="9.5703125" style="69" customWidth="1"/>
    <col min="3848" max="3849" width="0" style="69" hidden="1" customWidth="1"/>
    <col min="3850" max="4095" width="9.140625" style="69"/>
    <col min="4096" max="4096" width="4.28515625" style="69" customWidth="1"/>
    <col min="4097" max="4097" width="5.28515625" style="69" customWidth="1"/>
    <col min="4098" max="4098" width="44.85546875" style="69" customWidth="1"/>
    <col min="4099" max="4099" width="13.7109375" style="69" customWidth="1"/>
    <col min="4100" max="4100" width="13.140625" style="69" customWidth="1"/>
    <col min="4101" max="4101" width="13.7109375" style="69" customWidth="1"/>
    <col min="4102" max="4103" width="9.5703125" style="69" customWidth="1"/>
    <col min="4104" max="4105" width="0" style="69" hidden="1" customWidth="1"/>
    <col min="4106" max="4351" width="9.140625" style="69"/>
    <col min="4352" max="4352" width="4.28515625" style="69" customWidth="1"/>
    <col min="4353" max="4353" width="5.28515625" style="69" customWidth="1"/>
    <col min="4354" max="4354" width="44.85546875" style="69" customWidth="1"/>
    <col min="4355" max="4355" width="13.7109375" style="69" customWidth="1"/>
    <col min="4356" max="4356" width="13.140625" style="69" customWidth="1"/>
    <col min="4357" max="4357" width="13.7109375" style="69" customWidth="1"/>
    <col min="4358" max="4359" width="9.5703125" style="69" customWidth="1"/>
    <col min="4360" max="4361" width="0" style="69" hidden="1" customWidth="1"/>
    <col min="4362" max="4607" width="9.140625" style="69"/>
    <col min="4608" max="4608" width="4.28515625" style="69" customWidth="1"/>
    <col min="4609" max="4609" width="5.28515625" style="69" customWidth="1"/>
    <col min="4610" max="4610" width="44.85546875" style="69" customWidth="1"/>
    <col min="4611" max="4611" width="13.7109375" style="69" customWidth="1"/>
    <col min="4612" max="4612" width="13.140625" style="69" customWidth="1"/>
    <col min="4613" max="4613" width="13.7109375" style="69" customWidth="1"/>
    <col min="4614" max="4615" width="9.5703125" style="69" customWidth="1"/>
    <col min="4616" max="4617" width="0" style="69" hidden="1" customWidth="1"/>
    <col min="4618" max="4863" width="9.140625" style="69"/>
    <col min="4864" max="4864" width="4.28515625" style="69" customWidth="1"/>
    <col min="4865" max="4865" width="5.28515625" style="69" customWidth="1"/>
    <col min="4866" max="4866" width="44.85546875" style="69" customWidth="1"/>
    <col min="4867" max="4867" width="13.7109375" style="69" customWidth="1"/>
    <col min="4868" max="4868" width="13.140625" style="69" customWidth="1"/>
    <col min="4869" max="4869" width="13.7109375" style="69" customWidth="1"/>
    <col min="4870" max="4871" width="9.5703125" style="69" customWidth="1"/>
    <col min="4872" max="4873" width="0" style="69" hidden="1" customWidth="1"/>
    <col min="4874" max="5119" width="9.140625" style="69"/>
    <col min="5120" max="5120" width="4.28515625" style="69" customWidth="1"/>
    <col min="5121" max="5121" width="5.28515625" style="69" customWidth="1"/>
    <col min="5122" max="5122" width="44.85546875" style="69" customWidth="1"/>
    <col min="5123" max="5123" width="13.7109375" style="69" customWidth="1"/>
    <col min="5124" max="5124" width="13.140625" style="69" customWidth="1"/>
    <col min="5125" max="5125" width="13.7109375" style="69" customWidth="1"/>
    <col min="5126" max="5127" width="9.5703125" style="69" customWidth="1"/>
    <col min="5128" max="5129" width="0" style="69" hidden="1" customWidth="1"/>
    <col min="5130" max="5375" width="9.140625" style="69"/>
    <col min="5376" max="5376" width="4.28515625" style="69" customWidth="1"/>
    <col min="5377" max="5377" width="5.28515625" style="69" customWidth="1"/>
    <col min="5378" max="5378" width="44.85546875" style="69" customWidth="1"/>
    <col min="5379" max="5379" width="13.7109375" style="69" customWidth="1"/>
    <col min="5380" max="5380" width="13.140625" style="69" customWidth="1"/>
    <col min="5381" max="5381" width="13.7109375" style="69" customWidth="1"/>
    <col min="5382" max="5383" width="9.5703125" style="69" customWidth="1"/>
    <col min="5384" max="5385" width="0" style="69" hidden="1" customWidth="1"/>
    <col min="5386" max="5631" width="9.140625" style="69"/>
    <col min="5632" max="5632" width="4.28515625" style="69" customWidth="1"/>
    <col min="5633" max="5633" width="5.28515625" style="69" customWidth="1"/>
    <col min="5634" max="5634" width="44.85546875" style="69" customWidth="1"/>
    <col min="5635" max="5635" width="13.7109375" style="69" customWidth="1"/>
    <col min="5636" max="5636" width="13.140625" style="69" customWidth="1"/>
    <col min="5637" max="5637" width="13.7109375" style="69" customWidth="1"/>
    <col min="5638" max="5639" width="9.5703125" style="69" customWidth="1"/>
    <col min="5640" max="5641" width="0" style="69" hidden="1" customWidth="1"/>
    <col min="5642" max="5887" width="9.140625" style="69"/>
    <col min="5888" max="5888" width="4.28515625" style="69" customWidth="1"/>
    <col min="5889" max="5889" width="5.28515625" style="69" customWidth="1"/>
    <col min="5890" max="5890" width="44.85546875" style="69" customWidth="1"/>
    <col min="5891" max="5891" width="13.7109375" style="69" customWidth="1"/>
    <col min="5892" max="5892" width="13.140625" style="69" customWidth="1"/>
    <col min="5893" max="5893" width="13.7109375" style="69" customWidth="1"/>
    <col min="5894" max="5895" width="9.5703125" style="69" customWidth="1"/>
    <col min="5896" max="5897" width="0" style="69" hidden="1" customWidth="1"/>
    <col min="5898" max="6143" width="9.140625" style="69"/>
    <col min="6144" max="6144" width="4.28515625" style="69" customWidth="1"/>
    <col min="6145" max="6145" width="5.28515625" style="69" customWidth="1"/>
    <col min="6146" max="6146" width="44.85546875" style="69" customWidth="1"/>
    <col min="6147" max="6147" width="13.7109375" style="69" customWidth="1"/>
    <col min="6148" max="6148" width="13.140625" style="69" customWidth="1"/>
    <col min="6149" max="6149" width="13.7109375" style="69" customWidth="1"/>
    <col min="6150" max="6151" width="9.5703125" style="69" customWidth="1"/>
    <col min="6152" max="6153" width="0" style="69" hidden="1" customWidth="1"/>
    <col min="6154" max="6399" width="9.140625" style="69"/>
    <col min="6400" max="6400" width="4.28515625" style="69" customWidth="1"/>
    <col min="6401" max="6401" width="5.28515625" style="69" customWidth="1"/>
    <col min="6402" max="6402" width="44.85546875" style="69" customWidth="1"/>
    <col min="6403" max="6403" width="13.7109375" style="69" customWidth="1"/>
    <col min="6404" max="6404" width="13.140625" style="69" customWidth="1"/>
    <col min="6405" max="6405" width="13.7109375" style="69" customWidth="1"/>
    <col min="6406" max="6407" width="9.5703125" style="69" customWidth="1"/>
    <col min="6408" max="6409" width="0" style="69" hidden="1" customWidth="1"/>
    <col min="6410" max="6655" width="9.140625" style="69"/>
    <col min="6656" max="6656" width="4.28515625" style="69" customWidth="1"/>
    <col min="6657" max="6657" width="5.28515625" style="69" customWidth="1"/>
    <col min="6658" max="6658" width="44.85546875" style="69" customWidth="1"/>
    <col min="6659" max="6659" width="13.7109375" style="69" customWidth="1"/>
    <col min="6660" max="6660" width="13.140625" style="69" customWidth="1"/>
    <col min="6661" max="6661" width="13.7109375" style="69" customWidth="1"/>
    <col min="6662" max="6663" width="9.5703125" style="69" customWidth="1"/>
    <col min="6664" max="6665" width="0" style="69" hidden="1" customWidth="1"/>
    <col min="6666" max="6911" width="9.140625" style="69"/>
    <col min="6912" max="6912" width="4.28515625" style="69" customWidth="1"/>
    <col min="6913" max="6913" width="5.28515625" style="69" customWidth="1"/>
    <col min="6914" max="6914" width="44.85546875" style="69" customWidth="1"/>
    <col min="6915" max="6915" width="13.7109375" style="69" customWidth="1"/>
    <col min="6916" max="6916" width="13.140625" style="69" customWidth="1"/>
    <col min="6917" max="6917" width="13.7109375" style="69" customWidth="1"/>
    <col min="6918" max="6919" width="9.5703125" style="69" customWidth="1"/>
    <col min="6920" max="6921" width="0" style="69" hidden="1" customWidth="1"/>
    <col min="6922" max="7167" width="9.140625" style="69"/>
    <col min="7168" max="7168" width="4.28515625" style="69" customWidth="1"/>
    <col min="7169" max="7169" width="5.28515625" style="69" customWidth="1"/>
    <col min="7170" max="7170" width="44.85546875" style="69" customWidth="1"/>
    <col min="7171" max="7171" width="13.7109375" style="69" customWidth="1"/>
    <col min="7172" max="7172" width="13.140625" style="69" customWidth="1"/>
    <col min="7173" max="7173" width="13.7109375" style="69" customWidth="1"/>
    <col min="7174" max="7175" width="9.5703125" style="69" customWidth="1"/>
    <col min="7176" max="7177" width="0" style="69" hidden="1" customWidth="1"/>
    <col min="7178" max="7423" width="9.140625" style="69"/>
    <col min="7424" max="7424" width="4.28515625" style="69" customWidth="1"/>
    <col min="7425" max="7425" width="5.28515625" style="69" customWidth="1"/>
    <col min="7426" max="7426" width="44.85546875" style="69" customWidth="1"/>
    <col min="7427" max="7427" width="13.7109375" style="69" customWidth="1"/>
    <col min="7428" max="7428" width="13.140625" style="69" customWidth="1"/>
    <col min="7429" max="7429" width="13.7109375" style="69" customWidth="1"/>
    <col min="7430" max="7431" width="9.5703125" style="69" customWidth="1"/>
    <col min="7432" max="7433" width="0" style="69" hidden="1" customWidth="1"/>
    <col min="7434" max="7679" width="9.140625" style="69"/>
    <col min="7680" max="7680" width="4.28515625" style="69" customWidth="1"/>
    <col min="7681" max="7681" width="5.28515625" style="69" customWidth="1"/>
    <col min="7682" max="7682" width="44.85546875" style="69" customWidth="1"/>
    <col min="7683" max="7683" width="13.7109375" style="69" customWidth="1"/>
    <col min="7684" max="7684" width="13.140625" style="69" customWidth="1"/>
    <col min="7685" max="7685" width="13.7109375" style="69" customWidth="1"/>
    <col min="7686" max="7687" width="9.5703125" style="69" customWidth="1"/>
    <col min="7688" max="7689" width="0" style="69" hidden="1" customWidth="1"/>
    <col min="7690" max="7935" width="9.140625" style="69"/>
    <col min="7936" max="7936" width="4.28515625" style="69" customWidth="1"/>
    <col min="7937" max="7937" width="5.28515625" style="69" customWidth="1"/>
    <col min="7938" max="7938" width="44.85546875" style="69" customWidth="1"/>
    <col min="7939" max="7939" width="13.7109375" style="69" customWidth="1"/>
    <col min="7940" max="7940" width="13.140625" style="69" customWidth="1"/>
    <col min="7941" max="7941" width="13.7109375" style="69" customWidth="1"/>
    <col min="7942" max="7943" width="9.5703125" style="69" customWidth="1"/>
    <col min="7944" max="7945" width="0" style="69" hidden="1" customWidth="1"/>
    <col min="7946" max="8191" width="9.140625" style="69"/>
    <col min="8192" max="8192" width="4.28515625" style="69" customWidth="1"/>
    <col min="8193" max="8193" width="5.28515625" style="69" customWidth="1"/>
    <col min="8194" max="8194" width="44.85546875" style="69" customWidth="1"/>
    <col min="8195" max="8195" width="13.7109375" style="69" customWidth="1"/>
    <col min="8196" max="8196" width="13.140625" style="69" customWidth="1"/>
    <col min="8197" max="8197" width="13.7109375" style="69" customWidth="1"/>
    <col min="8198" max="8199" width="9.5703125" style="69" customWidth="1"/>
    <col min="8200" max="8201" width="0" style="69" hidden="1" customWidth="1"/>
    <col min="8202" max="8447" width="9.140625" style="69"/>
    <col min="8448" max="8448" width="4.28515625" style="69" customWidth="1"/>
    <col min="8449" max="8449" width="5.28515625" style="69" customWidth="1"/>
    <col min="8450" max="8450" width="44.85546875" style="69" customWidth="1"/>
    <col min="8451" max="8451" width="13.7109375" style="69" customWidth="1"/>
    <col min="8452" max="8452" width="13.140625" style="69" customWidth="1"/>
    <col min="8453" max="8453" width="13.7109375" style="69" customWidth="1"/>
    <col min="8454" max="8455" width="9.5703125" style="69" customWidth="1"/>
    <col min="8456" max="8457" width="0" style="69" hidden="1" customWidth="1"/>
    <col min="8458" max="8703" width="9.140625" style="69"/>
    <col min="8704" max="8704" width="4.28515625" style="69" customWidth="1"/>
    <col min="8705" max="8705" width="5.28515625" style="69" customWidth="1"/>
    <col min="8706" max="8706" width="44.85546875" style="69" customWidth="1"/>
    <col min="8707" max="8707" width="13.7109375" style="69" customWidth="1"/>
    <col min="8708" max="8708" width="13.140625" style="69" customWidth="1"/>
    <col min="8709" max="8709" width="13.7109375" style="69" customWidth="1"/>
    <col min="8710" max="8711" width="9.5703125" style="69" customWidth="1"/>
    <col min="8712" max="8713" width="0" style="69" hidden="1" customWidth="1"/>
    <col min="8714" max="8959" width="9.140625" style="69"/>
    <col min="8960" max="8960" width="4.28515625" style="69" customWidth="1"/>
    <col min="8961" max="8961" width="5.28515625" style="69" customWidth="1"/>
    <col min="8962" max="8962" width="44.85546875" style="69" customWidth="1"/>
    <col min="8963" max="8963" width="13.7109375" style="69" customWidth="1"/>
    <col min="8964" max="8964" width="13.140625" style="69" customWidth="1"/>
    <col min="8965" max="8965" width="13.7109375" style="69" customWidth="1"/>
    <col min="8966" max="8967" width="9.5703125" style="69" customWidth="1"/>
    <col min="8968" max="8969" width="0" style="69" hidden="1" customWidth="1"/>
    <col min="8970" max="9215" width="9.140625" style="69"/>
    <col min="9216" max="9216" width="4.28515625" style="69" customWidth="1"/>
    <col min="9217" max="9217" width="5.28515625" style="69" customWidth="1"/>
    <col min="9218" max="9218" width="44.85546875" style="69" customWidth="1"/>
    <col min="9219" max="9219" width="13.7109375" style="69" customWidth="1"/>
    <col min="9220" max="9220" width="13.140625" style="69" customWidth="1"/>
    <col min="9221" max="9221" width="13.7109375" style="69" customWidth="1"/>
    <col min="9222" max="9223" width="9.5703125" style="69" customWidth="1"/>
    <col min="9224" max="9225" width="0" style="69" hidden="1" customWidth="1"/>
    <col min="9226" max="9471" width="9.140625" style="69"/>
    <col min="9472" max="9472" width="4.28515625" style="69" customWidth="1"/>
    <col min="9473" max="9473" width="5.28515625" style="69" customWidth="1"/>
    <col min="9474" max="9474" width="44.85546875" style="69" customWidth="1"/>
    <col min="9475" max="9475" width="13.7109375" style="69" customWidth="1"/>
    <col min="9476" max="9476" width="13.140625" style="69" customWidth="1"/>
    <col min="9477" max="9477" width="13.7109375" style="69" customWidth="1"/>
    <col min="9478" max="9479" width="9.5703125" style="69" customWidth="1"/>
    <col min="9480" max="9481" width="0" style="69" hidden="1" customWidth="1"/>
    <col min="9482" max="9727" width="9.140625" style="69"/>
    <col min="9728" max="9728" width="4.28515625" style="69" customWidth="1"/>
    <col min="9729" max="9729" width="5.28515625" style="69" customWidth="1"/>
    <col min="9730" max="9730" width="44.85546875" style="69" customWidth="1"/>
    <col min="9731" max="9731" width="13.7109375" style="69" customWidth="1"/>
    <col min="9732" max="9732" width="13.140625" style="69" customWidth="1"/>
    <col min="9733" max="9733" width="13.7109375" style="69" customWidth="1"/>
    <col min="9734" max="9735" width="9.5703125" style="69" customWidth="1"/>
    <col min="9736" max="9737" width="0" style="69" hidden="1" customWidth="1"/>
    <col min="9738" max="9983" width="9.140625" style="69"/>
    <col min="9984" max="9984" width="4.28515625" style="69" customWidth="1"/>
    <col min="9985" max="9985" width="5.28515625" style="69" customWidth="1"/>
    <col min="9986" max="9986" width="44.85546875" style="69" customWidth="1"/>
    <col min="9987" max="9987" width="13.7109375" style="69" customWidth="1"/>
    <col min="9988" max="9988" width="13.140625" style="69" customWidth="1"/>
    <col min="9989" max="9989" width="13.7109375" style="69" customWidth="1"/>
    <col min="9990" max="9991" width="9.5703125" style="69" customWidth="1"/>
    <col min="9992" max="9993" width="0" style="69" hidden="1" customWidth="1"/>
    <col min="9994" max="10239" width="9.140625" style="69"/>
    <col min="10240" max="10240" width="4.28515625" style="69" customWidth="1"/>
    <col min="10241" max="10241" width="5.28515625" style="69" customWidth="1"/>
    <col min="10242" max="10242" width="44.85546875" style="69" customWidth="1"/>
    <col min="10243" max="10243" width="13.7109375" style="69" customWidth="1"/>
    <col min="10244" max="10244" width="13.140625" style="69" customWidth="1"/>
    <col min="10245" max="10245" width="13.7109375" style="69" customWidth="1"/>
    <col min="10246" max="10247" width="9.5703125" style="69" customWidth="1"/>
    <col min="10248" max="10249" width="0" style="69" hidden="1" customWidth="1"/>
    <col min="10250" max="10495" width="9.140625" style="69"/>
    <col min="10496" max="10496" width="4.28515625" style="69" customWidth="1"/>
    <col min="10497" max="10497" width="5.28515625" style="69" customWidth="1"/>
    <col min="10498" max="10498" width="44.85546875" style="69" customWidth="1"/>
    <col min="10499" max="10499" width="13.7109375" style="69" customWidth="1"/>
    <col min="10500" max="10500" width="13.140625" style="69" customWidth="1"/>
    <col min="10501" max="10501" width="13.7109375" style="69" customWidth="1"/>
    <col min="10502" max="10503" width="9.5703125" style="69" customWidth="1"/>
    <col min="10504" max="10505" width="0" style="69" hidden="1" customWidth="1"/>
    <col min="10506" max="10751" width="9.140625" style="69"/>
    <col min="10752" max="10752" width="4.28515625" style="69" customWidth="1"/>
    <col min="10753" max="10753" width="5.28515625" style="69" customWidth="1"/>
    <col min="10754" max="10754" width="44.85546875" style="69" customWidth="1"/>
    <col min="10755" max="10755" width="13.7109375" style="69" customWidth="1"/>
    <col min="10756" max="10756" width="13.140625" style="69" customWidth="1"/>
    <col min="10757" max="10757" width="13.7109375" style="69" customWidth="1"/>
    <col min="10758" max="10759" width="9.5703125" style="69" customWidth="1"/>
    <col min="10760" max="10761" width="0" style="69" hidden="1" customWidth="1"/>
    <col min="10762" max="11007" width="9.140625" style="69"/>
    <col min="11008" max="11008" width="4.28515625" style="69" customWidth="1"/>
    <col min="11009" max="11009" width="5.28515625" style="69" customWidth="1"/>
    <col min="11010" max="11010" width="44.85546875" style="69" customWidth="1"/>
    <col min="11011" max="11011" width="13.7109375" style="69" customWidth="1"/>
    <col min="11012" max="11012" width="13.140625" style="69" customWidth="1"/>
    <col min="11013" max="11013" width="13.7109375" style="69" customWidth="1"/>
    <col min="11014" max="11015" width="9.5703125" style="69" customWidth="1"/>
    <col min="11016" max="11017" width="0" style="69" hidden="1" customWidth="1"/>
    <col min="11018" max="11263" width="9.140625" style="69"/>
    <col min="11264" max="11264" width="4.28515625" style="69" customWidth="1"/>
    <col min="11265" max="11265" width="5.28515625" style="69" customWidth="1"/>
    <col min="11266" max="11266" width="44.85546875" style="69" customWidth="1"/>
    <col min="11267" max="11267" width="13.7109375" style="69" customWidth="1"/>
    <col min="11268" max="11268" width="13.140625" style="69" customWidth="1"/>
    <col min="11269" max="11269" width="13.7109375" style="69" customWidth="1"/>
    <col min="11270" max="11271" width="9.5703125" style="69" customWidth="1"/>
    <col min="11272" max="11273" width="0" style="69" hidden="1" customWidth="1"/>
    <col min="11274" max="11519" width="9.140625" style="69"/>
    <col min="11520" max="11520" width="4.28515625" style="69" customWidth="1"/>
    <col min="11521" max="11521" width="5.28515625" style="69" customWidth="1"/>
    <col min="11522" max="11522" width="44.85546875" style="69" customWidth="1"/>
    <col min="11523" max="11523" width="13.7109375" style="69" customWidth="1"/>
    <col min="11524" max="11524" width="13.140625" style="69" customWidth="1"/>
    <col min="11525" max="11525" width="13.7109375" style="69" customWidth="1"/>
    <col min="11526" max="11527" width="9.5703125" style="69" customWidth="1"/>
    <col min="11528" max="11529" width="0" style="69" hidden="1" customWidth="1"/>
    <col min="11530" max="11775" width="9.140625" style="69"/>
    <col min="11776" max="11776" width="4.28515625" style="69" customWidth="1"/>
    <col min="11777" max="11777" width="5.28515625" style="69" customWidth="1"/>
    <col min="11778" max="11778" width="44.85546875" style="69" customWidth="1"/>
    <col min="11779" max="11779" width="13.7109375" style="69" customWidth="1"/>
    <col min="11780" max="11780" width="13.140625" style="69" customWidth="1"/>
    <col min="11781" max="11781" width="13.7109375" style="69" customWidth="1"/>
    <col min="11782" max="11783" width="9.5703125" style="69" customWidth="1"/>
    <col min="11784" max="11785" width="0" style="69" hidden="1" customWidth="1"/>
    <col min="11786" max="12031" width="9.140625" style="69"/>
    <col min="12032" max="12032" width="4.28515625" style="69" customWidth="1"/>
    <col min="12033" max="12033" width="5.28515625" style="69" customWidth="1"/>
    <col min="12034" max="12034" width="44.85546875" style="69" customWidth="1"/>
    <col min="12035" max="12035" width="13.7109375" style="69" customWidth="1"/>
    <col min="12036" max="12036" width="13.140625" style="69" customWidth="1"/>
    <col min="12037" max="12037" width="13.7109375" style="69" customWidth="1"/>
    <col min="12038" max="12039" width="9.5703125" style="69" customWidth="1"/>
    <col min="12040" max="12041" width="0" style="69" hidden="1" customWidth="1"/>
    <col min="12042" max="12287" width="9.140625" style="69"/>
    <col min="12288" max="12288" width="4.28515625" style="69" customWidth="1"/>
    <col min="12289" max="12289" width="5.28515625" style="69" customWidth="1"/>
    <col min="12290" max="12290" width="44.85546875" style="69" customWidth="1"/>
    <col min="12291" max="12291" width="13.7109375" style="69" customWidth="1"/>
    <col min="12292" max="12292" width="13.140625" style="69" customWidth="1"/>
    <col min="12293" max="12293" width="13.7109375" style="69" customWidth="1"/>
    <col min="12294" max="12295" width="9.5703125" style="69" customWidth="1"/>
    <col min="12296" max="12297" width="0" style="69" hidden="1" customWidth="1"/>
    <col min="12298" max="12543" width="9.140625" style="69"/>
    <col min="12544" max="12544" width="4.28515625" style="69" customWidth="1"/>
    <col min="12545" max="12545" width="5.28515625" style="69" customWidth="1"/>
    <col min="12546" max="12546" width="44.85546875" style="69" customWidth="1"/>
    <col min="12547" max="12547" width="13.7109375" style="69" customWidth="1"/>
    <col min="12548" max="12548" width="13.140625" style="69" customWidth="1"/>
    <col min="12549" max="12549" width="13.7109375" style="69" customWidth="1"/>
    <col min="12550" max="12551" width="9.5703125" style="69" customWidth="1"/>
    <col min="12552" max="12553" width="0" style="69" hidden="1" customWidth="1"/>
    <col min="12554" max="12799" width="9.140625" style="69"/>
    <col min="12800" max="12800" width="4.28515625" style="69" customWidth="1"/>
    <col min="12801" max="12801" width="5.28515625" style="69" customWidth="1"/>
    <col min="12802" max="12802" width="44.85546875" style="69" customWidth="1"/>
    <col min="12803" max="12803" width="13.7109375" style="69" customWidth="1"/>
    <col min="12804" max="12804" width="13.140625" style="69" customWidth="1"/>
    <col min="12805" max="12805" width="13.7109375" style="69" customWidth="1"/>
    <col min="12806" max="12807" width="9.5703125" style="69" customWidth="1"/>
    <col min="12808" max="12809" width="0" style="69" hidden="1" customWidth="1"/>
    <col min="12810" max="13055" width="9.140625" style="69"/>
    <col min="13056" max="13056" width="4.28515625" style="69" customWidth="1"/>
    <col min="13057" max="13057" width="5.28515625" style="69" customWidth="1"/>
    <col min="13058" max="13058" width="44.85546875" style="69" customWidth="1"/>
    <col min="13059" max="13059" width="13.7109375" style="69" customWidth="1"/>
    <col min="13060" max="13060" width="13.140625" style="69" customWidth="1"/>
    <col min="13061" max="13061" width="13.7109375" style="69" customWidth="1"/>
    <col min="13062" max="13063" width="9.5703125" style="69" customWidth="1"/>
    <col min="13064" max="13065" width="0" style="69" hidden="1" customWidth="1"/>
    <col min="13066" max="13311" width="9.140625" style="69"/>
    <col min="13312" max="13312" width="4.28515625" style="69" customWidth="1"/>
    <col min="13313" max="13313" width="5.28515625" style="69" customWidth="1"/>
    <col min="13314" max="13314" width="44.85546875" style="69" customWidth="1"/>
    <col min="13315" max="13315" width="13.7109375" style="69" customWidth="1"/>
    <col min="13316" max="13316" width="13.140625" style="69" customWidth="1"/>
    <col min="13317" max="13317" width="13.7109375" style="69" customWidth="1"/>
    <col min="13318" max="13319" width="9.5703125" style="69" customWidth="1"/>
    <col min="13320" max="13321" width="0" style="69" hidden="1" customWidth="1"/>
    <col min="13322" max="13567" width="9.140625" style="69"/>
    <col min="13568" max="13568" width="4.28515625" style="69" customWidth="1"/>
    <col min="13569" max="13569" width="5.28515625" style="69" customWidth="1"/>
    <col min="13570" max="13570" width="44.85546875" style="69" customWidth="1"/>
    <col min="13571" max="13571" width="13.7109375" style="69" customWidth="1"/>
    <col min="13572" max="13572" width="13.140625" style="69" customWidth="1"/>
    <col min="13573" max="13573" width="13.7109375" style="69" customWidth="1"/>
    <col min="13574" max="13575" width="9.5703125" style="69" customWidth="1"/>
    <col min="13576" max="13577" width="0" style="69" hidden="1" customWidth="1"/>
    <col min="13578" max="13823" width="9.140625" style="69"/>
    <col min="13824" max="13824" width="4.28515625" style="69" customWidth="1"/>
    <col min="13825" max="13825" width="5.28515625" style="69" customWidth="1"/>
    <col min="13826" max="13826" width="44.85546875" style="69" customWidth="1"/>
    <col min="13827" max="13827" width="13.7109375" style="69" customWidth="1"/>
    <col min="13828" max="13828" width="13.140625" style="69" customWidth="1"/>
    <col min="13829" max="13829" width="13.7109375" style="69" customWidth="1"/>
    <col min="13830" max="13831" width="9.5703125" style="69" customWidth="1"/>
    <col min="13832" max="13833" width="0" style="69" hidden="1" customWidth="1"/>
    <col min="13834" max="14079" width="9.140625" style="69"/>
    <col min="14080" max="14080" width="4.28515625" style="69" customWidth="1"/>
    <col min="14081" max="14081" width="5.28515625" style="69" customWidth="1"/>
    <col min="14082" max="14082" width="44.85546875" style="69" customWidth="1"/>
    <col min="14083" max="14083" width="13.7109375" style="69" customWidth="1"/>
    <col min="14084" max="14084" width="13.140625" style="69" customWidth="1"/>
    <col min="14085" max="14085" width="13.7109375" style="69" customWidth="1"/>
    <col min="14086" max="14087" width="9.5703125" style="69" customWidth="1"/>
    <col min="14088" max="14089" width="0" style="69" hidden="1" customWidth="1"/>
    <col min="14090" max="14335" width="9.140625" style="69"/>
    <col min="14336" max="14336" width="4.28515625" style="69" customWidth="1"/>
    <col min="14337" max="14337" width="5.28515625" style="69" customWidth="1"/>
    <col min="14338" max="14338" width="44.85546875" style="69" customWidth="1"/>
    <col min="14339" max="14339" width="13.7109375" style="69" customWidth="1"/>
    <col min="14340" max="14340" width="13.140625" style="69" customWidth="1"/>
    <col min="14341" max="14341" width="13.7109375" style="69" customWidth="1"/>
    <col min="14342" max="14343" width="9.5703125" style="69" customWidth="1"/>
    <col min="14344" max="14345" width="0" style="69" hidden="1" customWidth="1"/>
    <col min="14346" max="14591" width="9.140625" style="69"/>
    <col min="14592" max="14592" width="4.28515625" style="69" customWidth="1"/>
    <col min="14593" max="14593" width="5.28515625" style="69" customWidth="1"/>
    <col min="14594" max="14594" width="44.85546875" style="69" customWidth="1"/>
    <col min="14595" max="14595" width="13.7109375" style="69" customWidth="1"/>
    <col min="14596" max="14596" width="13.140625" style="69" customWidth="1"/>
    <col min="14597" max="14597" width="13.7109375" style="69" customWidth="1"/>
    <col min="14598" max="14599" width="9.5703125" style="69" customWidth="1"/>
    <col min="14600" max="14601" width="0" style="69" hidden="1" customWidth="1"/>
    <col min="14602" max="14847" width="9.140625" style="69"/>
    <col min="14848" max="14848" width="4.28515625" style="69" customWidth="1"/>
    <col min="14849" max="14849" width="5.28515625" style="69" customWidth="1"/>
    <col min="14850" max="14850" width="44.85546875" style="69" customWidth="1"/>
    <col min="14851" max="14851" width="13.7109375" style="69" customWidth="1"/>
    <col min="14852" max="14852" width="13.140625" style="69" customWidth="1"/>
    <col min="14853" max="14853" width="13.7109375" style="69" customWidth="1"/>
    <col min="14854" max="14855" width="9.5703125" style="69" customWidth="1"/>
    <col min="14856" max="14857" width="0" style="69" hidden="1" customWidth="1"/>
    <col min="14858" max="15103" width="9.140625" style="69"/>
    <col min="15104" max="15104" width="4.28515625" style="69" customWidth="1"/>
    <col min="15105" max="15105" width="5.28515625" style="69" customWidth="1"/>
    <col min="15106" max="15106" width="44.85546875" style="69" customWidth="1"/>
    <col min="15107" max="15107" width="13.7109375" style="69" customWidth="1"/>
    <col min="15108" max="15108" width="13.140625" style="69" customWidth="1"/>
    <col min="15109" max="15109" width="13.7109375" style="69" customWidth="1"/>
    <col min="15110" max="15111" width="9.5703125" style="69" customWidth="1"/>
    <col min="15112" max="15113" width="0" style="69" hidden="1" customWidth="1"/>
    <col min="15114" max="15359" width="9.140625" style="69"/>
    <col min="15360" max="15360" width="4.28515625" style="69" customWidth="1"/>
    <col min="15361" max="15361" width="5.28515625" style="69" customWidth="1"/>
    <col min="15362" max="15362" width="44.85546875" style="69" customWidth="1"/>
    <col min="15363" max="15363" width="13.7109375" style="69" customWidth="1"/>
    <col min="15364" max="15364" width="13.140625" style="69" customWidth="1"/>
    <col min="15365" max="15365" width="13.7109375" style="69" customWidth="1"/>
    <col min="15366" max="15367" width="9.5703125" style="69" customWidth="1"/>
    <col min="15368" max="15369" width="0" style="69" hidden="1" customWidth="1"/>
    <col min="15370" max="15615" width="9.140625" style="69"/>
    <col min="15616" max="15616" width="4.28515625" style="69" customWidth="1"/>
    <col min="15617" max="15617" width="5.28515625" style="69" customWidth="1"/>
    <col min="15618" max="15618" width="44.85546875" style="69" customWidth="1"/>
    <col min="15619" max="15619" width="13.7109375" style="69" customWidth="1"/>
    <col min="15620" max="15620" width="13.140625" style="69" customWidth="1"/>
    <col min="15621" max="15621" width="13.7109375" style="69" customWidth="1"/>
    <col min="15622" max="15623" width="9.5703125" style="69" customWidth="1"/>
    <col min="15624" max="15625" width="0" style="69" hidden="1" customWidth="1"/>
    <col min="15626" max="15871" width="9.140625" style="69"/>
    <col min="15872" max="15872" width="4.28515625" style="69" customWidth="1"/>
    <col min="15873" max="15873" width="5.28515625" style="69" customWidth="1"/>
    <col min="15874" max="15874" width="44.85546875" style="69" customWidth="1"/>
    <col min="15875" max="15875" width="13.7109375" style="69" customWidth="1"/>
    <col min="15876" max="15876" width="13.140625" style="69" customWidth="1"/>
    <col min="15877" max="15877" width="13.7109375" style="69" customWidth="1"/>
    <col min="15878" max="15879" width="9.5703125" style="69" customWidth="1"/>
    <col min="15880" max="15881" width="0" style="69" hidden="1" customWidth="1"/>
    <col min="15882" max="16127" width="9.140625" style="69"/>
    <col min="16128" max="16128" width="4.28515625" style="69" customWidth="1"/>
    <col min="16129" max="16129" width="5.28515625" style="69" customWidth="1"/>
    <col min="16130" max="16130" width="44.85546875" style="69" customWidth="1"/>
    <col min="16131" max="16131" width="13.7109375" style="69" customWidth="1"/>
    <col min="16132" max="16132" width="13.140625" style="69" customWidth="1"/>
    <col min="16133" max="16133" width="13.7109375" style="69" customWidth="1"/>
    <col min="16134" max="16135" width="9.5703125" style="69" customWidth="1"/>
    <col min="16136" max="16137" width="0" style="69" hidden="1" customWidth="1"/>
    <col min="16138" max="16384" width="9.140625" style="69"/>
  </cols>
  <sheetData>
    <row r="1" spans="1:11" ht="30" customHeight="1">
      <c r="A1" s="246"/>
      <c r="B1" s="246"/>
      <c r="C1" s="246"/>
      <c r="D1" s="246"/>
      <c r="E1" s="246"/>
      <c r="F1" s="246"/>
      <c r="G1" s="246"/>
      <c r="H1" s="246"/>
      <c r="I1" s="246"/>
    </row>
    <row r="2" spans="1:11" customFormat="1" ht="15.75" customHeight="1">
      <c r="A2" s="242" t="s">
        <v>357</v>
      </c>
      <c r="B2" s="242"/>
      <c r="C2" s="242"/>
      <c r="D2" s="242"/>
      <c r="E2" s="242"/>
      <c r="F2" s="242"/>
      <c r="G2" s="242"/>
      <c r="H2" s="242"/>
      <c r="I2" s="242"/>
    </row>
    <row r="3" spans="1:11" ht="27.75" customHeight="1">
      <c r="A3" s="119"/>
      <c r="B3" s="119"/>
      <c r="C3" s="119"/>
      <c r="D3" s="119"/>
      <c r="E3" s="119"/>
      <c r="F3" s="119"/>
      <c r="G3" s="119"/>
      <c r="H3" s="119"/>
      <c r="I3" s="119"/>
    </row>
    <row r="4" spans="1:11" ht="52.5" customHeight="1">
      <c r="A4" s="70"/>
      <c r="B4" s="71"/>
      <c r="C4" s="37" t="s">
        <v>292</v>
      </c>
      <c r="D4" s="23" t="s">
        <v>309</v>
      </c>
      <c r="E4" s="22" t="s">
        <v>332</v>
      </c>
      <c r="F4" s="22" t="s">
        <v>333</v>
      </c>
      <c r="G4" s="23" t="s">
        <v>334</v>
      </c>
      <c r="H4" s="23" t="s">
        <v>208</v>
      </c>
      <c r="I4" s="23" t="s">
        <v>208</v>
      </c>
    </row>
    <row r="5" spans="1:11" ht="12.75" customHeight="1">
      <c r="A5" s="70"/>
      <c r="B5" s="72"/>
      <c r="C5" s="58">
        <v>1</v>
      </c>
      <c r="D5" s="58">
        <v>2</v>
      </c>
      <c r="E5" s="58">
        <v>3</v>
      </c>
      <c r="F5" s="58">
        <v>4</v>
      </c>
      <c r="G5" s="59">
        <v>5</v>
      </c>
      <c r="H5" s="60" t="s">
        <v>283</v>
      </c>
      <c r="I5" s="60" t="s">
        <v>284</v>
      </c>
      <c r="K5" s="114" t="s">
        <v>323</v>
      </c>
    </row>
    <row r="6" spans="1:11" s="64" customFormat="1" ht="25.5" customHeight="1">
      <c r="A6" s="61"/>
      <c r="B6" s="61"/>
      <c r="C6" s="65" t="s">
        <v>293</v>
      </c>
      <c r="D6" s="63">
        <f>+D7+D11+D15+D17+D19+D21+D23+D29</f>
        <v>2416299.8672771915</v>
      </c>
      <c r="E6" s="63">
        <f>+E7+E11+E15+E17+E19+E21+E23+E29</f>
        <v>2803665</v>
      </c>
      <c r="F6" s="63">
        <f>+F7+F11+F15+F17+F19+F21+F23+F9</f>
        <v>3071021</v>
      </c>
      <c r="G6" s="63">
        <f>+G7+G11+G15+G17+G19+G21+G23+G9</f>
        <v>2888387.75</v>
      </c>
      <c r="H6" s="66">
        <f t="shared" ref="H6" si="0">IFERROR(G6/D6,)</f>
        <v>1.1953763641326443</v>
      </c>
      <c r="I6" s="66">
        <f t="shared" ref="I6" si="1">IFERROR(G6/F6,)</f>
        <v>0.94053012011314807</v>
      </c>
      <c r="K6" s="115">
        <f>+'Račun prihoda i rashoda'!G10+'Račun prihoda i rashoda'!G35+'Račun prihoda i rashoda'!G34-G6-G29</f>
        <v>-6.7052496888209134E-10</v>
      </c>
    </row>
    <row r="7" spans="1:11" s="86" customFormat="1" ht="25.5" customHeight="1">
      <c r="A7" s="73"/>
      <c r="B7" s="74">
        <v>11</v>
      </c>
      <c r="C7" s="74" t="s">
        <v>77</v>
      </c>
      <c r="D7" s="75">
        <f t="shared" ref="D7:G7" si="2">+D8</f>
        <v>267424.18740460556</v>
      </c>
      <c r="E7" s="75">
        <f>+E8</f>
        <v>279249</v>
      </c>
      <c r="F7" s="75">
        <f t="shared" si="2"/>
        <v>377284</v>
      </c>
      <c r="G7" s="75">
        <f t="shared" si="2"/>
        <v>373364.14</v>
      </c>
      <c r="H7" s="85">
        <f t="shared" ref="H7" si="3">IFERROR(G7/D7,)</f>
        <v>1.3961494793105986</v>
      </c>
      <c r="I7" s="85">
        <f t="shared" ref="I7" si="4">IFERROR(G7/F7,)</f>
        <v>0.9896103200771833</v>
      </c>
    </row>
    <row r="8" spans="1:11" s="79" customFormat="1" ht="12.75" customHeight="1">
      <c r="A8" s="80"/>
      <c r="B8" s="47">
        <v>671</v>
      </c>
      <c r="C8" s="47" t="s">
        <v>294</v>
      </c>
      <c r="D8" s="48">
        <v>267424.18740460556</v>
      </c>
      <c r="E8" s="48">
        <f>+E32</f>
        <v>279249</v>
      </c>
      <c r="F8" s="48">
        <f t="shared" ref="F8:G8" si="5">+F32</f>
        <v>377284</v>
      </c>
      <c r="G8" s="48">
        <f t="shared" si="5"/>
        <v>373364.14</v>
      </c>
      <c r="H8" s="55">
        <f t="shared" ref="H8:H81" si="6">IFERROR(G8/D8,)</f>
        <v>1.3961494793105986</v>
      </c>
      <c r="I8" s="55">
        <f t="shared" ref="I8:I81" si="7">IFERROR(G8/F8,)</f>
        <v>0.9896103200771833</v>
      </c>
      <c r="K8" s="91"/>
    </row>
    <row r="9" spans="1:11" s="86" customFormat="1" ht="25.5" customHeight="1">
      <c r="A9" s="73"/>
      <c r="B9" s="74">
        <v>22</v>
      </c>
      <c r="C9" s="74" t="s">
        <v>226</v>
      </c>
      <c r="D9" s="75">
        <f>+D10</f>
        <v>0</v>
      </c>
      <c r="E9" s="75">
        <f t="shared" ref="E9:G9" si="8">+E10</f>
        <v>0</v>
      </c>
      <c r="F9" s="75">
        <f t="shared" si="8"/>
        <v>3270</v>
      </c>
      <c r="G9" s="75">
        <f t="shared" si="8"/>
        <v>3270</v>
      </c>
      <c r="H9" s="85">
        <f t="shared" ref="H9:H10" si="9">IFERROR(G9/D9,)</f>
        <v>0</v>
      </c>
      <c r="I9" s="85">
        <f t="shared" ref="I9:I10" si="10">IFERROR(G9/F9,)</f>
        <v>1</v>
      </c>
    </row>
    <row r="10" spans="1:11" s="79" customFormat="1" ht="12.75" customHeight="1">
      <c r="A10" s="80"/>
      <c r="B10" s="47">
        <v>671</v>
      </c>
      <c r="C10" s="47" t="s">
        <v>294</v>
      </c>
      <c r="D10" s="82">
        <f>+D43</f>
        <v>0</v>
      </c>
      <c r="E10" s="82">
        <f>+E43</f>
        <v>0</v>
      </c>
      <c r="F10" s="82">
        <f>+F43</f>
        <v>3270</v>
      </c>
      <c r="G10" s="82">
        <f>+G43</f>
        <v>3270</v>
      </c>
      <c r="H10" s="55">
        <f t="shared" si="9"/>
        <v>0</v>
      </c>
      <c r="I10" s="55">
        <f t="shared" si="10"/>
        <v>1</v>
      </c>
    </row>
    <row r="11" spans="1:11" s="86" customFormat="1" ht="25.5" customHeight="1">
      <c r="A11" s="73"/>
      <c r="B11" s="74">
        <v>25</v>
      </c>
      <c r="C11" s="74" t="s">
        <v>295</v>
      </c>
      <c r="D11" s="75">
        <f t="shared" ref="D11:G11" si="11">SUM(D12:D14)</f>
        <v>733.63328688035028</v>
      </c>
      <c r="E11" s="75">
        <f>SUM(E12:E14)</f>
        <v>597</v>
      </c>
      <c r="F11" s="75">
        <f t="shared" si="11"/>
        <v>157</v>
      </c>
      <c r="G11" s="75">
        <f t="shared" si="11"/>
        <v>396.37</v>
      </c>
      <c r="H11" s="85">
        <f t="shared" si="6"/>
        <v>0.54028355458828137</v>
      </c>
      <c r="I11" s="85">
        <f t="shared" si="7"/>
        <v>2.5246496815286625</v>
      </c>
    </row>
    <row r="12" spans="1:11" s="79" customFormat="1" ht="12.75" customHeight="1">
      <c r="A12" s="80"/>
      <c r="B12" s="47">
        <v>641</v>
      </c>
      <c r="C12" s="47" t="s">
        <v>294</v>
      </c>
      <c r="D12" s="82">
        <v>0.33977038954144267</v>
      </c>
      <c r="E12" s="82"/>
      <c r="F12" s="82"/>
      <c r="G12" s="82">
        <f>+[1]VP!$J$9</f>
        <v>0.01</v>
      </c>
      <c r="H12" s="55">
        <f t="shared" si="6"/>
        <v>2.9431640625000002E-2</v>
      </c>
      <c r="I12" s="55">
        <f t="shared" si="7"/>
        <v>0</v>
      </c>
    </row>
    <row r="13" spans="1:11" s="79" customFormat="1" ht="12.75" customHeight="1">
      <c r="A13" s="80"/>
      <c r="B13" s="47">
        <v>652</v>
      </c>
      <c r="C13" s="47" t="s">
        <v>223</v>
      </c>
      <c r="D13" s="82">
        <v>0</v>
      </c>
      <c r="E13" s="82">
        <f>+[1]VP!$D$10</f>
        <v>597</v>
      </c>
      <c r="F13" s="82">
        <f>+[1]VP!$H$10</f>
        <v>17</v>
      </c>
      <c r="G13" s="82">
        <f>+[1]VP!$J$10</f>
        <v>7</v>
      </c>
      <c r="H13" s="55">
        <f t="shared" si="6"/>
        <v>0</v>
      </c>
      <c r="I13" s="55">
        <f t="shared" si="7"/>
        <v>0.41176470588235292</v>
      </c>
    </row>
    <row r="14" spans="1:11" s="79" customFormat="1" ht="12.75" customHeight="1">
      <c r="A14" s="80"/>
      <c r="B14" s="47">
        <v>661</v>
      </c>
      <c r="C14" s="47" t="s">
        <v>264</v>
      </c>
      <c r="D14" s="82">
        <v>733.29351649080888</v>
      </c>
      <c r="E14" s="82"/>
      <c r="F14" s="82">
        <f>+[1]VP!$H$12</f>
        <v>140</v>
      </c>
      <c r="G14" s="82">
        <f>+'[4]Prihodi i rashodi'!$N$10</f>
        <v>389.36</v>
      </c>
      <c r="H14" s="55">
        <f t="shared" si="6"/>
        <v>0.53097428416289594</v>
      </c>
      <c r="I14" s="55">
        <f t="shared" si="7"/>
        <v>2.7811428571428571</v>
      </c>
    </row>
    <row r="15" spans="1:11" s="86" customFormat="1" ht="25.5" customHeight="1">
      <c r="A15" s="73"/>
      <c r="B15" s="74">
        <v>31</v>
      </c>
      <c r="C15" s="74" t="s">
        <v>296</v>
      </c>
      <c r="D15" s="75">
        <f t="shared" ref="D15:G15" si="12">+D16</f>
        <v>172539.65093901384</v>
      </c>
      <c r="E15" s="75">
        <f>+E16</f>
        <v>166034</v>
      </c>
      <c r="F15" s="75">
        <f t="shared" si="12"/>
        <v>166447</v>
      </c>
      <c r="G15" s="75">
        <f t="shared" si="12"/>
        <v>166437.64000000001</v>
      </c>
      <c r="H15" s="85">
        <f t="shared" si="6"/>
        <v>0.96463415275384645</v>
      </c>
      <c r="I15" s="85">
        <f t="shared" si="7"/>
        <v>0.99994376588343448</v>
      </c>
    </row>
    <row r="16" spans="1:11" s="79" customFormat="1" ht="12.75" customHeight="1">
      <c r="A16" s="80"/>
      <c r="B16" s="47">
        <v>671</v>
      </c>
      <c r="C16" s="47" t="s">
        <v>294</v>
      </c>
      <c r="D16" s="82">
        <v>172539.65093901384</v>
      </c>
      <c r="E16" s="82">
        <f>+E47</f>
        <v>166034</v>
      </c>
      <c r="F16" s="82">
        <f t="shared" ref="F16:G16" si="13">+F47</f>
        <v>166447</v>
      </c>
      <c r="G16" s="82">
        <f t="shared" si="13"/>
        <v>166437.64000000001</v>
      </c>
      <c r="H16" s="55">
        <f t="shared" si="6"/>
        <v>0.96463415275384645</v>
      </c>
      <c r="I16" s="55">
        <f t="shared" si="7"/>
        <v>0.99994376588343448</v>
      </c>
      <c r="K16" s="91"/>
    </row>
    <row r="17" spans="1:11" s="86" customFormat="1" ht="25.5" customHeight="1">
      <c r="A17" s="73"/>
      <c r="B17" s="74">
        <v>42</v>
      </c>
      <c r="C17" s="74" t="s">
        <v>300</v>
      </c>
      <c r="D17" s="75">
        <f>+D18</f>
        <v>457.89368903045988</v>
      </c>
      <c r="E17" s="75">
        <f t="shared" ref="E17:G17" si="14">+E18</f>
        <v>2522</v>
      </c>
      <c r="F17" s="75">
        <f t="shared" si="14"/>
        <v>951</v>
      </c>
      <c r="G17" s="75">
        <f t="shared" si="14"/>
        <v>236.69</v>
      </c>
      <c r="H17" s="85">
        <f t="shared" si="6"/>
        <v>0.51691037826086961</v>
      </c>
      <c r="I17" s="85">
        <f t="shared" si="7"/>
        <v>0.24888538380651945</v>
      </c>
    </row>
    <row r="18" spans="1:11" s="79" customFormat="1" ht="12.75" customHeight="1">
      <c r="A18" s="80"/>
      <c r="B18" s="47">
        <v>671</v>
      </c>
      <c r="C18" s="47" t="s">
        <v>294</v>
      </c>
      <c r="D18" s="82">
        <f>+D55</f>
        <v>457.89368903045988</v>
      </c>
      <c r="E18" s="82">
        <f t="shared" ref="E18:G18" si="15">+E55</f>
        <v>2522</v>
      </c>
      <c r="F18" s="82">
        <f t="shared" si="15"/>
        <v>951</v>
      </c>
      <c r="G18" s="82">
        <f t="shared" si="15"/>
        <v>236.69</v>
      </c>
      <c r="H18" s="55">
        <f t="shared" si="6"/>
        <v>0.51691037826086961</v>
      </c>
      <c r="I18" s="55">
        <f t="shared" si="7"/>
        <v>0.24888538380651945</v>
      </c>
    </row>
    <row r="19" spans="1:11" s="86" customFormat="1" ht="25.5" customHeight="1">
      <c r="A19" s="73"/>
      <c r="B19" s="74">
        <v>44</v>
      </c>
      <c r="C19" s="74" t="s">
        <v>299</v>
      </c>
      <c r="D19" s="75">
        <f t="shared" ref="D19:G19" si="16">+D20</f>
        <v>68005.680536200147</v>
      </c>
      <c r="E19" s="75">
        <f>+E20</f>
        <v>86801</v>
      </c>
      <c r="F19" s="75">
        <f t="shared" si="16"/>
        <v>89164</v>
      </c>
      <c r="G19" s="75">
        <f t="shared" si="16"/>
        <v>84527.76999999999</v>
      </c>
      <c r="H19" s="85">
        <f t="shared" si="6"/>
        <v>1.2429516083587306</v>
      </c>
      <c r="I19" s="85">
        <f t="shared" si="7"/>
        <v>0.948003342156027</v>
      </c>
    </row>
    <row r="20" spans="1:11" s="79" customFormat="1" ht="12.75" customHeight="1">
      <c r="A20" s="80"/>
      <c r="B20" s="47">
        <v>671</v>
      </c>
      <c r="C20" s="47" t="s">
        <v>294</v>
      </c>
      <c r="D20" s="82">
        <v>68005.680536200147</v>
      </c>
      <c r="E20" s="82">
        <f>+E57</f>
        <v>86801</v>
      </c>
      <c r="F20" s="82">
        <f t="shared" ref="F20:G20" si="17">+F57</f>
        <v>89164</v>
      </c>
      <c r="G20" s="82">
        <f t="shared" si="17"/>
        <v>84527.76999999999</v>
      </c>
      <c r="H20" s="55">
        <f t="shared" si="6"/>
        <v>1.2429516083587306</v>
      </c>
      <c r="I20" s="55">
        <f t="shared" si="7"/>
        <v>0.948003342156027</v>
      </c>
      <c r="K20" s="91"/>
    </row>
    <row r="21" spans="1:11" s="79" customFormat="1" ht="25.5" customHeight="1">
      <c r="A21" s="44"/>
      <c r="B21" s="78">
        <v>49</v>
      </c>
      <c r="C21" s="44" t="s">
        <v>303</v>
      </c>
      <c r="D21" s="81">
        <f>+D22</f>
        <v>1756373.408985334</v>
      </c>
      <c r="E21" s="81">
        <f>+E22</f>
        <v>2030544</v>
      </c>
      <c r="F21" s="81">
        <f t="shared" ref="F21:G21" si="18">+F22</f>
        <v>2139829</v>
      </c>
      <c r="G21" s="81">
        <f t="shared" si="18"/>
        <v>1945637.7899999998</v>
      </c>
      <c r="H21" s="55">
        <f t="shared" si="6"/>
        <v>1.1077586235628589</v>
      </c>
      <c r="I21" s="55">
        <f t="shared" si="7"/>
        <v>0.90924919234200485</v>
      </c>
    </row>
    <row r="22" spans="1:11" s="79" customFormat="1" ht="12.75" customHeight="1">
      <c r="A22" s="80"/>
      <c r="B22" s="47">
        <v>636</v>
      </c>
      <c r="C22" s="47" t="s">
        <v>304</v>
      </c>
      <c r="D22" s="82">
        <v>1756373.408985334</v>
      </c>
      <c r="E22" s="82">
        <f>+E63</f>
        <v>2030544</v>
      </c>
      <c r="F22" s="82">
        <f t="shared" ref="F22:G22" si="19">+F63</f>
        <v>2139829</v>
      </c>
      <c r="G22" s="82">
        <f t="shared" si="19"/>
        <v>1945637.7899999998</v>
      </c>
      <c r="H22" s="67">
        <f t="shared" si="6"/>
        <v>1.1077586235628589</v>
      </c>
      <c r="I22" s="67">
        <f t="shared" si="7"/>
        <v>0.90924919234200485</v>
      </c>
    </row>
    <row r="23" spans="1:11" s="79" customFormat="1" ht="25.5" customHeight="1">
      <c r="A23" s="44"/>
      <c r="B23" s="78">
        <v>55</v>
      </c>
      <c r="C23" s="44" t="s">
        <v>297</v>
      </c>
      <c r="D23" s="81">
        <f t="shared" ref="D23:F23" si="20">SUM(D24:D28)</f>
        <v>147033.52445417744</v>
      </c>
      <c r="E23" s="81">
        <f t="shared" si="20"/>
        <v>237918</v>
      </c>
      <c r="F23" s="81">
        <f t="shared" si="20"/>
        <v>293919</v>
      </c>
      <c r="G23" s="81">
        <f>SUM(G24:G28)</f>
        <v>314517.35000000003</v>
      </c>
      <c r="H23" s="55">
        <f t="shared" si="6"/>
        <v>2.1390859748996798</v>
      </c>
      <c r="I23" s="55">
        <f t="shared" si="7"/>
        <v>1.0700817231958466</v>
      </c>
    </row>
    <row r="24" spans="1:11" s="79" customFormat="1" ht="12.75" customHeight="1">
      <c r="A24" s="80"/>
      <c r="B24" s="47">
        <v>634</v>
      </c>
      <c r="C24" s="47" t="s">
        <v>387</v>
      </c>
      <c r="D24" s="48">
        <v>0</v>
      </c>
      <c r="E24" s="48">
        <v>0</v>
      </c>
      <c r="F24" s="48">
        <v>0</v>
      </c>
      <c r="G24" s="48">
        <f>+'[4]Prihodi i rashodi'!$N$12</f>
        <v>19576.919999999998</v>
      </c>
      <c r="H24" s="67">
        <f t="shared" si="6"/>
        <v>0</v>
      </c>
      <c r="I24" s="67">
        <f t="shared" si="7"/>
        <v>0</v>
      </c>
    </row>
    <row r="25" spans="1:11" s="79" customFormat="1" ht="12.75" customHeight="1">
      <c r="A25" s="80"/>
      <c r="B25" s="47">
        <v>636</v>
      </c>
      <c r="C25" s="47" t="s">
        <v>304</v>
      </c>
      <c r="D25" s="48">
        <v>64564.548410644362</v>
      </c>
      <c r="E25" s="48">
        <f>+[1]VP!$D$17+[1]VP!$D$18+[1]VP!$D$19</f>
        <v>157886</v>
      </c>
      <c r="F25" s="48">
        <f>+[1]VP!$H$17+[1]VP!$H$18+[1]VP!$H$19</f>
        <v>213783</v>
      </c>
      <c r="G25" s="48">
        <f>+'[4]Prihodi i rashodi'!$N$13+'[4]Prihodi i rashodi'!$N$14+'[4]Prihodi i rashodi'!$N$15</f>
        <v>209435.51999999999</v>
      </c>
      <c r="H25" s="67">
        <f t="shared" si="6"/>
        <v>3.2438160748518707</v>
      </c>
      <c r="I25" s="67">
        <f t="shared" si="7"/>
        <v>0.97966405186567684</v>
      </c>
    </row>
    <row r="26" spans="1:11" s="79" customFormat="1" ht="12.75" customHeight="1">
      <c r="A26" s="80"/>
      <c r="B26" s="47">
        <v>652</v>
      </c>
      <c r="C26" s="47" t="s">
        <v>223</v>
      </c>
      <c r="D26" s="48">
        <v>79671.634481385627</v>
      </c>
      <c r="E26" s="48">
        <f>+[1]VP!$D$20+[1]VP!$D$21</f>
        <v>79634</v>
      </c>
      <c r="F26" s="48">
        <f>+[1]VP!$H$20+[1]VP!$H$21</f>
        <v>79648</v>
      </c>
      <c r="G26" s="48">
        <f>+'[4]Prihodi i rashodi'!$N$16+'[4]Prihodi i rashodi'!$N$17</f>
        <v>85001.22</v>
      </c>
      <c r="H26" s="67">
        <f t="shared" si="6"/>
        <v>1.0668943916276699</v>
      </c>
      <c r="I26" s="67">
        <f t="shared" si="7"/>
        <v>1.06721097830454</v>
      </c>
      <c r="K26" s="91"/>
    </row>
    <row r="27" spans="1:11" s="79" customFormat="1" ht="12.75" customHeight="1">
      <c r="A27" s="80"/>
      <c r="B27" s="47">
        <v>663</v>
      </c>
      <c r="C27" s="47" t="s">
        <v>305</v>
      </c>
      <c r="D27" s="48">
        <v>2641.1838874510581</v>
      </c>
      <c r="E27" s="48">
        <f>+[1]VP!$D$22</f>
        <v>398</v>
      </c>
      <c r="F27" s="48">
        <f>+[1]VP!$H$22</f>
        <v>398</v>
      </c>
      <c r="G27" s="48">
        <f>+'[4]Prihodi i rashodi'!$N$18+'[4]Prihodi i rashodi'!$N$19</f>
        <v>398.17</v>
      </c>
      <c r="H27" s="67">
        <f t="shared" si="6"/>
        <v>0.1507543650753769</v>
      </c>
      <c r="I27" s="67">
        <f t="shared" si="7"/>
        <v>1.000427135678392</v>
      </c>
    </row>
    <row r="28" spans="1:11" s="79" customFormat="1" ht="12.75" customHeight="1">
      <c r="A28" s="80"/>
      <c r="B28" s="47">
        <v>721</v>
      </c>
      <c r="C28" s="47" t="s">
        <v>266</v>
      </c>
      <c r="D28" s="48">
        <v>156.15767469639655</v>
      </c>
      <c r="E28" s="48">
        <f>+[1]VP!$D$23</f>
        <v>0</v>
      </c>
      <c r="F28" s="48">
        <f>+[1]VP!$H$23</f>
        <v>90</v>
      </c>
      <c r="G28" s="48">
        <f>+'[4]Prihodi i rashodi'!$N$20</f>
        <v>105.52</v>
      </c>
      <c r="H28" s="67">
        <f t="shared" si="6"/>
        <v>0.67572727504525876</v>
      </c>
      <c r="I28" s="67">
        <f t="shared" si="7"/>
        <v>1.1724444444444444</v>
      </c>
    </row>
    <row r="29" spans="1:11" s="84" customFormat="1" ht="12.75" customHeight="1">
      <c r="A29" s="78"/>
      <c r="B29" s="44">
        <v>29</v>
      </c>
      <c r="C29" s="44" t="str">
        <f>+C83</f>
        <v xml:space="preserve">Višak  </v>
      </c>
      <c r="D29" s="46">
        <f>+D30</f>
        <v>3731.8879819496979</v>
      </c>
      <c r="E29" s="46">
        <f t="shared" ref="E29:G29" si="21">+E30</f>
        <v>0</v>
      </c>
      <c r="F29" s="46">
        <f t="shared" si="21"/>
        <v>1442</v>
      </c>
      <c r="G29" s="46">
        <f t="shared" si="21"/>
        <v>1441.53</v>
      </c>
      <c r="H29" s="55">
        <f t="shared" ref="H29" si="22">IFERROR(G29/D29,)</f>
        <v>0.38627365209576386</v>
      </c>
      <c r="I29" s="55">
        <f t="shared" ref="I29" si="23">IFERROR(G29/F29,)</f>
        <v>0.99967406380027735</v>
      </c>
    </row>
    <row r="30" spans="1:11" s="79" customFormat="1" ht="12" customHeight="1">
      <c r="A30" s="80"/>
      <c r="B30" s="47">
        <v>922</v>
      </c>
      <c r="C30" s="47" t="s">
        <v>226</v>
      </c>
      <c r="D30" s="48">
        <v>3731.8879819496979</v>
      </c>
      <c r="E30" s="48">
        <f>+[1]VP!$D$25</f>
        <v>0</v>
      </c>
      <c r="F30" s="48">
        <f>+[1]VP!$H$25</f>
        <v>1442</v>
      </c>
      <c r="G30" s="48">
        <f>+[1]VP!$J$25</f>
        <v>1441.53</v>
      </c>
      <c r="H30" s="67">
        <f t="shared" si="6"/>
        <v>0.38627365209576386</v>
      </c>
      <c r="I30" s="67">
        <f t="shared" si="7"/>
        <v>0.99967406380027735</v>
      </c>
    </row>
    <row r="31" spans="1:11" s="64" customFormat="1" ht="25.5" customHeight="1">
      <c r="A31" s="61"/>
      <c r="B31" s="61"/>
      <c r="C31" s="65" t="s">
        <v>301</v>
      </c>
      <c r="D31" s="63">
        <f>+D32+D47+D55+D57+D63+D70+D83+D44+D42</f>
        <v>2414858.3091114205</v>
      </c>
      <c r="E31" s="63">
        <f>+E32+E47+E55+E57+E63+E70+E83+E44+E42</f>
        <v>2803665</v>
      </c>
      <c r="F31" s="63">
        <f t="shared" ref="F31:G31" si="24">+F32+F47+F55+F57+F63+F70+F83+F44+F42</f>
        <v>3072463</v>
      </c>
      <c r="G31" s="63">
        <f t="shared" si="24"/>
        <v>2881942.3799999994</v>
      </c>
      <c r="H31" s="66">
        <f t="shared" si="6"/>
        <v>1.1934209013946036</v>
      </c>
      <c r="I31" s="66">
        <f t="shared" si="7"/>
        <v>0.93799091478074736</v>
      </c>
      <c r="K31" s="113">
        <f>+G31-'Račun prihoda i rashoda'!G88-'Račun prihoda i rashoda'!G39</f>
        <v>0</v>
      </c>
    </row>
    <row r="32" spans="1:11" s="84" customFormat="1" ht="24.95" customHeight="1">
      <c r="A32" s="44"/>
      <c r="B32" s="78">
        <v>11</v>
      </c>
      <c r="C32" s="44" t="s">
        <v>77</v>
      </c>
      <c r="D32" s="83">
        <f>SUM(D33:D41)</f>
        <v>267424.18740460544</v>
      </c>
      <c r="E32" s="83">
        <f t="shared" ref="E32:G32" si="25">SUM(E33:E41)</f>
        <v>279249</v>
      </c>
      <c r="F32" s="83">
        <f t="shared" si="25"/>
        <v>377284</v>
      </c>
      <c r="G32" s="83">
        <f t="shared" si="25"/>
        <v>373364.14</v>
      </c>
      <c r="H32" s="55">
        <f t="shared" si="6"/>
        <v>1.3961494793105993</v>
      </c>
      <c r="I32" s="55">
        <f t="shared" si="7"/>
        <v>0.9896103200771833</v>
      </c>
    </row>
    <row r="33" spans="1:11" s="79" customFormat="1">
      <c r="A33" s="80"/>
      <c r="B33" s="47">
        <v>311</v>
      </c>
      <c r="C33" s="47" t="s">
        <v>189</v>
      </c>
      <c r="D33" s="82">
        <v>192425.315548477</v>
      </c>
      <c r="E33" s="82">
        <v>218554</v>
      </c>
      <c r="F33" s="82">
        <v>262955</v>
      </c>
      <c r="G33" s="82">
        <v>263230.49</v>
      </c>
      <c r="H33" s="55">
        <f t="shared" si="6"/>
        <v>1.3679618466505012</v>
      </c>
      <c r="I33" s="55">
        <f t="shared" si="7"/>
        <v>1.0010476697533799</v>
      </c>
    </row>
    <row r="34" spans="1:11" s="79" customFormat="1">
      <c r="A34" s="80"/>
      <c r="B34" s="47">
        <v>312</v>
      </c>
      <c r="C34" s="47" t="s">
        <v>190</v>
      </c>
      <c r="D34" s="82">
        <v>4513.491273475347</v>
      </c>
      <c r="E34" s="82">
        <v>6622</v>
      </c>
      <c r="F34" s="82">
        <v>9710</v>
      </c>
      <c r="G34" s="82">
        <v>13981.84</v>
      </c>
      <c r="H34" s="55">
        <f t="shared" si="6"/>
        <v>3.0977881982774083</v>
      </c>
      <c r="I34" s="55">
        <f t="shared" si="7"/>
        <v>1.4399423274974255</v>
      </c>
    </row>
    <row r="35" spans="1:11" s="79" customFormat="1">
      <c r="A35" s="80"/>
      <c r="B35" s="47">
        <v>313</v>
      </c>
      <c r="C35" s="47" t="s">
        <v>191</v>
      </c>
      <c r="D35" s="82">
        <v>29076.014334063304</v>
      </c>
      <c r="E35" s="82">
        <v>39919</v>
      </c>
      <c r="F35" s="82">
        <v>46319</v>
      </c>
      <c r="G35" s="82">
        <v>43847.14</v>
      </c>
      <c r="H35" s="55">
        <f t="shared" si="6"/>
        <v>1.5080175534454852</v>
      </c>
      <c r="I35" s="55">
        <f t="shared" si="7"/>
        <v>0.94663399468900455</v>
      </c>
    </row>
    <row r="36" spans="1:11" s="79" customFormat="1">
      <c r="A36" s="80"/>
      <c r="B36" s="47">
        <v>321</v>
      </c>
      <c r="C36" s="47" t="s">
        <v>192</v>
      </c>
      <c r="D36" s="82">
        <v>9857.0402813723522</v>
      </c>
      <c r="E36" s="82">
        <v>1706</v>
      </c>
      <c r="F36" s="82">
        <v>13874</v>
      </c>
      <c r="G36" s="82">
        <v>13874</v>
      </c>
      <c r="H36" s="55">
        <f t="shared" si="6"/>
        <v>1.4075218933840437</v>
      </c>
      <c r="I36" s="55">
        <f t="shared" si="7"/>
        <v>1</v>
      </c>
    </row>
    <row r="37" spans="1:11" s="79" customFormat="1" ht="12.75" customHeight="1">
      <c r="A37" s="80"/>
      <c r="B37" s="47">
        <v>322</v>
      </c>
      <c r="C37" s="47" t="s">
        <v>193</v>
      </c>
      <c r="D37" s="82">
        <v>265.44561682925212</v>
      </c>
      <c r="E37" s="82">
        <v>0</v>
      </c>
      <c r="F37" s="82">
        <v>450</v>
      </c>
      <c r="G37" s="82">
        <v>450</v>
      </c>
      <c r="H37" s="55">
        <f t="shared" si="6"/>
        <v>1.6952624999999999</v>
      </c>
      <c r="I37" s="55">
        <f t="shared" si="7"/>
        <v>1</v>
      </c>
    </row>
    <row r="38" spans="1:11" s="79" customFormat="1" ht="12.75" customHeight="1">
      <c r="A38" s="47"/>
      <c r="B38" s="80">
        <v>323</v>
      </c>
      <c r="C38" s="47" t="s">
        <v>194</v>
      </c>
      <c r="D38" s="82">
        <v>0</v>
      </c>
      <c r="E38" s="82">
        <v>12448</v>
      </c>
      <c r="F38" s="82">
        <v>0</v>
      </c>
      <c r="G38" s="82">
        <v>0</v>
      </c>
      <c r="H38" s="55">
        <f t="shared" si="6"/>
        <v>0</v>
      </c>
      <c r="I38" s="55">
        <f t="shared" si="7"/>
        <v>0</v>
      </c>
    </row>
    <row r="39" spans="1:11" s="79" customFormat="1" ht="12.75" customHeight="1">
      <c r="A39" s="80"/>
      <c r="B39" s="47">
        <v>329</v>
      </c>
      <c r="C39" s="47" t="s">
        <v>70</v>
      </c>
      <c r="D39" s="82">
        <v>456.23465392527703</v>
      </c>
      <c r="E39" s="82">
        <v>0</v>
      </c>
      <c r="F39" s="82">
        <v>0</v>
      </c>
      <c r="G39" s="82">
        <v>0</v>
      </c>
      <c r="H39" s="55">
        <f t="shared" ref="H39" si="26">IFERROR(G39/D39,)</f>
        <v>0</v>
      </c>
      <c r="I39" s="55">
        <f t="shared" ref="I39" si="27">IFERROR(G39/F39,)</f>
        <v>0</v>
      </c>
      <c r="K39" s="91"/>
    </row>
    <row r="40" spans="1:11" s="79" customFormat="1" ht="12.75" customHeight="1">
      <c r="A40" s="80"/>
      <c r="B40" s="47">
        <v>343</v>
      </c>
      <c r="C40" s="47" t="s">
        <v>195</v>
      </c>
      <c r="D40" s="82">
        <v>227.77490211692879</v>
      </c>
      <c r="E40" s="82">
        <v>0</v>
      </c>
      <c r="F40" s="82">
        <v>0</v>
      </c>
      <c r="G40" s="82">
        <v>0</v>
      </c>
      <c r="H40" s="55">
        <f t="shared" si="6"/>
        <v>0</v>
      </c>
      <c r="I40" s="55">
        <f t="shared" si="7"/>
        <v>0</v>
      </c>
    </row>
    <row r="41" spans="1:11" s="79" customFormat="1" ht="12.75" customHeight="1">
      <c r="A41" s="80"/>
      <c r="B41" s="47">
        <v>372</v>
      </c>
      <c r="C41" s="47" t="s">
        <v>306</v>
      </c>
      <c r="D41" s="82">
        <v>30602.870794346007</v>
      </c>
      <c r="E41" s="82">
        <v>0</v>
      </c>
      <c r="F41" s="82">
        <v>43976</v>
      </c>
      <c r="G41" s="82">
        <v>37980.67</v>
      </c>
      <c r="H41" s="55">
        <f t="shared" ref="H41" si="28">IFERROR(G41/D41,)</f>
        <v>1.2410819316669162</v>
      </c>
      <c r="I41" s="55">
        <f t="shared" ref="I41" si="29">IFERROR(G41/F41,)</f>
        <v>0.86366813716572677</v>
      </c>
    </row>
    <row r="42" spans="1:11" s="86" customFormat="1" ht="25.5" customHeight="1">
      <c r="A42" s="73"/>
      <c r="B42" s="74">
        <v>22</v>
      </c>
      <c r="C42" s="74" t="s">
        <v>226</v>
      </c>
      <c r="D42" s="75">
        <f>+D43</f>
        <v>0</v>
      </c>
      <c r="E42" s="75">
        <f t="shared" ref="E42:G42" si="30">+E43</f>
        <v>0</v>
      </c>
      <c r="F42" s="75">
        <f t="shared" si="30"/>
        <v>3270</v>
      </c>
      <c r="G42" s="75">
        <f t="shared" si="30"/>
        <v>3270</v>
      </c>
      <c r="H42" s="85">
        <f t="shared" ref="H42:H43" si="31">IFERROR(G42/D42,)</f>
        <v>0</v>
      </c>
      <c r="I42" s="85">
        <f t="shared" ref="I42:I43" si="32">IFERROR(G42/F42,)</f>
        <v>1</v>
      </c>
    </row>
    <row r="43" spans="1:11" s="79" customFormat="1" ht="12.75" customHeight="1">
      <c r="A43" s="80"/>
      <c r="B43" s="47">
        <v>311</v>
      </c>
      <c r="C43" s="47" t="s">
        <v>189</v>
      </c>
      <c r="D43" s="82">
        <v>0</v>
      </c>
      <c r="E43" s="82">
        <v>0</v>
      </c>
      <c r="F43" s="82">
        <v>3270</v>
      </c>
      <c r="G43" s="82">
        <v>3270</v>
      </c>
      <c r="H43" s="55">
        <f t="shared" si="31"/>
        <v>0</v>
      </c>
      <c r="I43" s="55">
        <f t="shared" si="32"/>
        <v>1</v>
      </c>
    </row>
    <row r="44" spans="1:11" s="86" customFormat="1" ht="25.5" customHeight="1">
      <c r="A44" s="73"/>
      <c r="B44" s="74">
        <v>25</v>
      </c>
      <c r="C44" s="74" t="s">
        <v>308</v>
      </c>
      <c r="D44" s="75">
        <f>+D45+D46</f>
        <v>733.6332868803504</v>
      </c>
      <c r="E44" s="75">
        <f t="shared" ref="E44:G44" si="33">+E45+E46</f>
        <v>597</v>
      </c>
      <c r="F44" s="75">
        <f t="shared" si="33"/>
        <v>157</v>
      </c>
      <c r="G44" s="75">
        <f t="shared" si="33"/>
        <v>396.36999999999995</v>
      </c>
      <c r="H44" s="85">
        <f t="shared" ref="H44:H45" si="34">IFERROR(G44/D44,)</f>
        <v>0.54028355458828115</v>
      </c>
      <c r="I44" s="85">
        <f t="shared" ref="I44:I45" si="35">IFERROR(G44/F44,)</f>
        <v>2.5246496815286621</v>
      </c>
    </row>
    <row r="45" spans="1:11" s="79" customFormat="1" ht="12.75" customHeight="1">
      <c r="A45" s="80"/>
      <c r="B45" s="47">
        <v>422</v>
      </c>
      <c r="C45" s="47" t="s">
        <v>197</v>
      </c>
      <c r="D45" s="82">
        <v>725.66991837547289</v>
      </c>
      <c r="E45" s="82">
        <v>0</v>
      </c>
      <c r="F45" s="82">
        <v>0</v>
      </c>
      <c r="G45" s="82">
        <v>381.21999999999997</v>
      </c>
      <c r="H45" s="55">
        <f t="shared" si="34"/>
        <v>0.52533526655400209</v>
      </c>
      <c r="I45" s="55">
        <f t="shared" si="35"/>
        <v>0</v>
      </c>
    </row>
    <row r="46" spans="1:11" s="79" customFormat="1" ht="12.75" customHeight="1">
      <c r="A46" s="80"/>
      <c r="B46" s="47">
        <v>424</v>
      </c>
      <c r="C46" s="47" t="s">
        <v>112</v>
      </c>
      <c r="D46" s="82">
        <v>7.9633685048775629</v>
      </c>
      <c r="E46" s="82">
        <v>597</v>
      </c>
      <c r="F46" s="82">
        <v>157</v>
      </c>
      <c r="G46" s="82">
        <v>15.15</v>
      </c>
      <c r="H46" s="55">
        <f t="shared" ref="H46" si="36">IFERROR(G46/D46,)</f>
        <v>1.9024612500000002</v>
      </c>
      <c r="I46" s="55">
        <f t="shared" ref="I46" si="37">IFERROR(G46/F46,)</f>
        <v>9.649681528662421E-2</v>
      </c>
    </row>
    <row r="47" spans="1:11" s="86" customFormat="1" ht="25.5" customHeight="1">
      <c r="A47" s="73"/>
      <c r="B47" s="74">
        <v>31</v>
      </c>
      <c r="C47" s="74" t="s">
        <v>296</v>
      </c>
      <c r="D47" s="75">
        <f>SUM(D48:D54)</f>
        <v>172539.65093901387</v>
      </c>
      <c r="E47" s="75">
        <f t="shared" ref="E47:G47" si="38">SUM(E48:E54)</f>
        <v>166034</v>
      </c>
      <c r="F47" s="75">
        <f t="shared" si="38"/>
        <v>166447</v>
      </c>
      <c r="G47" s="75">
        <f t="shared" si="38"/>
        <v>166437.64000000001</v>
      </c>
      <c r="H47" s="85">
        <f t="shared" si="6"/>
        <v>0.96463415275384623</v>
      </c>
      <c r="I47" s="85">
        <f t="shared" si="7"/>
        <v>0.99994376588343448</v>
      </c>
    </row>
    <row r="48" spans="1:11" s="79" customFormat="1" ht="12.75" customHeight="1">
      <c r="A48" s="80"/>
      <c r="B48" s="47">
        <v>321</v>
      </c>
      <c r="C48" s="47" t="s">
        <v>192</v>
      </c>
      <c r="D48" s="82">
        <v>7883.7348198287873</v>
      </c>
      <c r="E48" s="82">
        <v>9689</v>
      </c>
      <c r="F48" s="82">
        <v>10525</v>
      </c>
      <c r="G48" s="82">
        <v>9687.3799999999974</v>
      </c>
      <c r="H48" s="55">
        <f t="shared" si="6"/>
        <v>1.2287805489898986</v>
      </c>
      <c r="I48" s="55">
        <f t="shared" si="7"/>
        <v>0.92041615201900218</v>
      </c>
    </row>
    <row r="49" spans="1:9" s="79" customFormat="1" ht="12.75" customHeight="1">
      <c r="A49" s="80"/>
      <c r="B49" s="47">
        <v>322</v>
      </c>
      <c r="C49" s="47" t="s">
        <v>193</v>
      </c>
      <c r="D49" s="82">
        <v>59420.00132722807</v>
      </c>
      <c r="E49" s="82">
        <v>50089</v>
      </c>
      <c r="F49" s="82">
        <v>55391</v>
      </c>
      <c r="G49" s="82">
        <v>54120.29</v>
      </c>
      <c r="H49" s="55">
        <f t="shared" si="6"/>
        <v>0.91080930311592612</v>
      </c>
      <c r="I49" s="55">
        <f t="shared" si="7"/>
        <v>0.97705926955642619</v>
      </c>
    </row>
    <row r="50" spans="1:9" s="79" customFormat="1" ht="12.75" customHeight="1">
      <c r="A50" s="80"/>
      <c r="B50" s="80">
        <v>323</v>
      </c>
      <c r="C50" s="47" t="s">
        <v>194</v>
      </c>
      <c r="D50" s="82">
        <v>82965.125754860972</v>
      </c>
      <c r="E50" s="82">
        <v>84223</v>
      </c>
      <c r="F50" s="82">
        <v>78318</v>
      </c>
      <c r="G50" s="82">
        <v>80960.3</v>
      </c>
      <c r="H50" s="55">
        <f t="shared" si="6"/>
        <v>0.97583531951985858</v>
      </c>
      <c r="I50" s="55">
        <f t="shared" si="7"/>
        <v>1.0337380934140301</v>
      </c>
    </row>
    <row r="51" spans="1:9" s="79" customFormat="1" ht="12.75" customHeight="1">
      <c r="A51" s="80"/>
      <c r="B51" s="47">
        <v>324</v>
      </c>
      <c r="C51" s="47" t="s">
        <v>206</v>
      </c>
      <c r="D51" s="82">
        <v>162.58544030791691</v>
      </c>
      <c r="E51" s="82">
        <v>0</v>
      </c>
      <c r="F51" s="82">
        <v>0</v>
      </c>
      <c r="G51" s="82">
        <v>0</v>
      </c>
      <c r="H51" s="55">
        <f t="shared" si="6"/>
        <v>0</v>
      </c>
      <c r="I51" s="55">
        <f t="shared" si="7"/>
        <v>0</v>
      </c>
    </row>
    <row r="52" spans="1:9" s="79" customFormat="1" ht="12.75" customHeight="1">
      <c r="A52" s="47"/>
      <c r="B52" s="80">
        <v>329</v>
      </c>
      <c r="C52" s="47" t="s">
        <v>70</v>
      </c>
      <c r="D52" s="82">
        <v>5173.8748423916641</v>
      </c>
      <c r="E52" s="82">
        <v>5044</v>
      </c>
      <c r="F52" s="82">
        <v>5304</v>
      </c>
      <c r="G52" s="82">
        <v>4770.0300000000007</v>
      </c>
      <c r="H52" s="55">
        <f>IFERROR(G52/D52,)</f>
        <v>0.9219453785231142</v>
      </c>
      <c r="I52" s="55">
        <f>IFERROR(G52/F52,)</f>
        <v>0.89932692307692319</v>
      </c>
    </row>
    <row r="53" spans="1:9" s="79" customFormat="1" ht="12.75" customHeight="1">
      <c r="A53" s="80"/>
      <c r="B53" s="47">
        <v>343</v>
      </c>
      <c r="C53" s="47" t="s">
        <v>195</v>
      </c>
      <c r="D53" s="82">
        <v>1007.5917446413165</v>
      </c>
      <c r="E53" s="82">
        <v>1062</v>
      </c>
      <c r="F53" s="82">
        <v>982</v>
      </c>
      <c r="G53" s="82">
        <v>982</v>
      </c>
      <c r="H53" s="55">
        <f t="shared" si="6"/>
        <v>0.97460107749252489</v>
      </c>
      <c r="I53" s="55">
        <f t="shared" si="7"/>
        <v>1</v>
      </c>
    </row>
    <row r="54" spans="1:9" s="79" customFormat="1" ht="12.75" customHeight="1">
      <c r="A54" s="80"/>
      <c r="B54" s="47">
        <v>422</v>
      </c>
      <c r="C54" s="47" t="s">
        <v>197</v>
      </c>
      <c r="D54" s="82">
        <v>15926.737009755125</v>
      </c>
      <c r="E54" s="82">
        <v>15927</v>
      </c>
      <c r="F54" s="82">
        <v>15927</v>
      </c>
      <c r="G54" s="82">
        <v>15917.64</v>
      </c>
      <c r="H54" s="55">
        <f t="shared" si="6"/>
        <v>0.99942882150000012</v>
      </c>
      <c r="I54" s="55">
        <f t="shared" si="7"/>
        <v>0.99941231870408731</v>
      </c>
    </row>
    <row r="55" spans="1:9" s="86" customFormat="1" ht="25.5" customHeight="1">
      <c r="A55" s="73"/>
      <c r="B55" s="74">
        <v>42</v>
      </c>
      <c r="C55" s="74" t="s">
        <v>300</v>
      </c>
      <c r="D55" s="75">
        <f>+D56</f>
        <v>457.89368903045988</v>
      </c>
      <c r="E55" s="75">
        <f t="shared" ref="E55:G55" si="39">+E56</f>
        <v>2522</v>
      </c>
      <c r="F55" s="75">
        <f t="shared" si="39"/>
        <v>951</v>
      </c>
      <c r="G55" s="75">
        <f t="shared" si="39"/>
        <v>236.69</v>
      </c>
      <c r="H55" s="85">
        <f t="shared" si="6"/>
        <v>0.51691037826086961</v>
      </c>
      <c r="I55" s="85">
        <f t="shared" si="7"/>
        <v>0.24888538380651945</v>
      </c>
    </row>
    <row r="56" spans="1:9" s="79" customFormat="1">
      <c r="A56" s="80"/>
      <c r="B56" s="47">
        <v>322</v>
      </c>
      <c r="C56" s="47" t="s">
        <v>193</v>
      </c>
      <c r="D56" s="82">
        <v>457.89368903045988</v>
      </c>
      <c r="E56" s="82">
        <v>2522</v>
      </c>
      <c r="F56" s="82">
        <v>951</v>
      </c>
      <c r="G56" s="82">
        <v>236.69</v>
      </c>
      <c r="H56" s="67">
        <f t="shared" si="6"/>
        <v>0.51691037826086961</v>
      </c>
      <c r="I56" s="67">
        <f t="shared" si="7"/>
        <v>0.24888538380651945</v>
      </c>
    </row>
    <row r="57" spans="1:9" s="86" customFormat="1" ht="25.5" customHeight="1">
      <c r="A57" s="73"/>
      <c r="B57" s="74">
        <v>44</v>
      </c>
      <c r="C57" s="74" t="s">
        <v>299</v>
      </c>
      <c r="D57" s="75">
        <f>SUM(D58:D62)</f>
        <v>68005.680536200147</v>
      </c>
      <c r="E57" s="75">
        <f t="shared" ref="E57:G57" si="40">SUM(E58:E62)</f>
        <v>86801</v>
      </c>
      <c r="F57" s="75">
        <f t="shared" si="40"/>
        <v>89164</v>
      </c>
      <c r="G57" s="75">
        <f t="shared" si="40"/>
        <v>84527.76999999999</v>
      </c>
      <c r="H57" s="85">
        <f t="shared" si="6"/>
        <v>1.2429516083587306</v>
      </c>
      <c r="I57" s="85">
        <f t="shared" si="7"/>
        <v>0.948003342156027</v>
      </c>
    </row>
    <row r="58" spans="1:9" s="79" customFormat="1" ht="12.75" customHeight="1">
      <c r="A58" s="47"/>
      <c r="B58" s="80">
        <v>311</v>
      </c>
      <c r="C58" s="47" t="s">
        <v>189</v>
      </c>
      <c r="D58" s="82">
        <v>40918.441834229212</v>
      </c>
      <c r="E58" s="82">
        <v>65958</v>
      </c>
      <c r="F58" s="82">
        <v>63458</v>
      </c>
      <c r="G58" s="82">
        <v>64243</v>
      </c>
      <c r="H58" s="55">
        <f t="shared" si="6"/>
        <v>1.5700255708725268</v>
      </c>
      <c r="I58" s="55">
        <f t="shared" si="7"/>
        <v>1.0123703867124711</v>
      </c>
    </row>
    <row r="59" spans="1:9" s="79" customFormat="1" ht="12.75" customHeight="1">
      <c r="A59" s="47"/>
      <c r="B59" s="80">
        <v>312</v>
      </c>
      <c r="C59" s="47" t="s">
        <v>190</v>
      </c>
      <c r="D59" s="82">
        <v>9101.9709337049571</v>
      </c>
      <c r="E59" s="82">
        <v>4251</v>
      </c>
      <c r="F59" s="82">
        <v>6875</v>
      </c>
      <c r="G59" s="82">
        <v>6000</v>
      </c>
      <c r="H59" s="55">
        <f t="shared" si="6"/>
        <v>0.65919788622723052</v>
      </c>
      <c r="I59" s="55">
        <f t="shared" si="7"/>
        <v>0.87272727272727268</v>
      </c>
    </row>
    <row r="60" spans="1:9" s="79" customFormat="1" ht="12.75" customHeight="1">
      <c r="A60" s="47"/>
      <c r="B60" s="80">
        <v>313</v>
      </c>
      <c r="C60" s="47" t="s">
        <v>191</v>
      </c>
      <c r="D60" s="82">
        <v>9290.596589023824</v>
      </c>
      <c r="E60" s="82">
        <v>8656</v>
      </c>
      <c r="F60" s="82">
        <v>7156</v>
      </c>
      <c r="G60" s="82">
        <v>2865.34</v>
      </c>
      <c r="H60" s="55">
        <f t="shared" si="6"/>
        <v>0.30841291757142858</v>
      </c>
      <c r="I60" s="55">
        <f t="shared" si="7"/>
        <v>0.40041084404695365</v>
      </c>
    </row>
    <row r="61" spans="1:9" s="79" customFormat="1" ht="12.75" customHeight="1">
      <c r="A61" s="47"/>
      <c r="B61" s="80">
        <v>321</v>
      </c>
      <c r="C61" s="47" t="s">
        <v>192</v>
      </c>
      <c r="D61" s="82">
        <v>4109.0981485168222</v>
      </c>
      <c r="E61" s="82">
        <v>3424</v>
      </c>
      <c r="F61" s="82">
        <v>6857</v>
      </c>
      <c r="G61" s="82">
        <v>6857</v>
      </c>
      <c r="H61" s="55">
        <f t="shared" si="6"/>
        <v>1.6687359980620156</v>
      </c>
      <c r="I61" s="55">
        <f t="shared" si="7"/>
        <v>1</v>
      </c>
    </row>
    <row r="62" spans="1:9" s="79" customFormat="1">
      <c r="A62" s="80"/>
      <c r="B62" s="47">
        <v>322</v>
      </c>
      <c r="C62" s="47" t="s">
        <v>193</v>
      </c>
      <c r="D62" s="82">
        <v>4585.5730307253298</v>
      </c>
      <c r="E62" s="82">
        <v>4512</v>
      </c>
      <c r="F62" s="82">
        <v>4818</v>
      </c>
      <c r="G62" s="82">
        <v>4562.43</v>
      </c>
      <c r="H62" s="67">
        <f t="shared" si="6"/>
        <v>0.99495307771345887</v>
      </c>
      <c r="I62" s="67">
        <f t="shared" si="7"/>
        <v>0.94695516811955172</v>
      </c>
    </row>
    <row r="63" spans="1:9" s="86" customFormat="1" ht="25.5" customHeight="1">
      <c r="A63" s="73"/>
      <c r="B63" s="74">
        <v>49</v>
      </c>
      <c r="C63" s="74" t="s">
        <v>298</v>
      </c>
      <c r="D63" s="75">
        <f>SUM(D64:D69)</f>
        <v>1756386.9852014065</v>
      </c>
      <c r="E63" s="75">
        <f t="shared" ref="E63:G63" si="41">SUM(E64:E69)</f>
        <v>2030544</v>
      </c>
      <c r="F63" s="75">
        <f t="shared" si="41"/>
        <v>2139829</v>
      </c>
      <c r="G63" s="75">
        <f t="shared" si="41"/>
        <v>1945637.7899999998</v>
      </c>
      <c r="H63" s="85">
        <f t="shared" si="6"/>
        <v>1.107750061002013</v>
      </c>
      <c r="I63" s="85">
        <f t="shared" si="7"/>
        <v>0.90924919234200485</v>
      </c>
    </row>
    <row r="64" spans="1:9" s="79" customFormat="1" ht="12.75" customHeight="1">
      <c r="A64" s="80"/>
      <c r="B64" s="47">
        <v>311</v>
      </c>
      <c r="C64" s="47" t="s">
        <v>189</v>
      </c>
      <c r="D64" s="82">
        <v>1428903.0605879619</v>
      </c>
      <c r="E64" s="82">
        <v>1668127</v>
      </c>
      <c r="F64" s="82">
        <v>1748627</v>
      </c>
      <c r="G64" s="82">
        <v>1583330.38</v>
      </c>
      <c r="H64" s="67">
        <f t="shared" si="6"/>
        <v>1.1080740350213083</v>
      </c>
      <c r="I64" s="67">
        <f t="shared" si="7"/>
        <v>0.9054706235234844</v>
      </c>
    </row>
    <row r="65" spans="1:9" s="79" customFormat="1" ht="12.75" customHeight="1">
      <c r="A65" s="80"/>
      <c r="B65" s="47">
        <v>312</v>
      </c>
      <c r="C65" s="47" t="s">
        <v>190</v>
      </c>
      <c r="D65" s="82">
        <v>59700.248191651735</v>
      </c>
      <c r="E65" s="82">
        <v>61040</v>
      </c>
      <c r="F65" s="82">
        <v>71040</v>
      </c>
      <c r="G65" s="82">
        <v>67898.899999999994</v>
      </c>
      <c r="H65" s="67">
        <f t="shared" si="6"/>
        <v>1.1373302801359999</v>
      </c>
      <c r="I65" s="67">
        <f t="shared" si="7"/>
        <v>0.95578406531531523</v>
      </c>
    </row>
    <row r="66" spans="1:9" s="79" customFormat="1" ht="12.75" customHeight="1">
      <c r="A66" s="80"/>
      <c r="B66" s="47">
        <v>313</v>
      </c>
      <c r="C66" s="47" t="s">
        <v>191</v>
      </c>
      <c r="D66" s="82">
        <v>233571.70217001793</v>
      </c>
      <c r="E66" s="82">
        <v>269938</v>
      </c>
      <c r="F66" s="82">
        <v>282684</v>
      </c>
      <c r="G66" s="82">
        <v>258205.35</v>
      </c>
      <c r="H66" s="67">
        <f t="shared" si="6"/>
        <v>1.1054650353665323</v>
      </c>
      <c r="I66" s="67">
        <f t="shared" si="7"/>
        <v>0.91340631234877112</v>
      </c>
    </row>
    <row r="67" spans="1:9" s="79" customFormat="1" ht="12.75" customHeight="1">
      <c r="A67" s="80"/>
      <c r="B67" s="47">
        <v>321</v>
      </c>
      <c r="C67" s="47" t="s">
        <v>192</v>
      </c>
      <c r="D67" s="82">
        <v>22868.768995951952</v>
      </c>
      <c r="E67" s="82">
        <v>26478</v>
      </c>
      <c r="F67" s="82">
        <v>32678</v>
      </c>
      <c r="G67" s="82">
        <v>31489.88</v>
      </c>
      <c r="H67" s="67">
        <f t="shared" ref="H67:H68" si="42">IFERROR(G67/D67,)</f>
        <v>1.3769818570284256</v>
      </c>
      <c r="I67" s="67">
        <f t="shared" ref="I67:I68" si="43">IFERROR(G67/F67,)</f>
        <v>0.96364159373278657</v>
      </c>
    </row>
    <row r="68" spans="1:9" s="79" customFormat="1" ht="12.75" customHeight="1">
      <c r="A68" s="80"/>
      <c r="B68" s="47">
        <v>329</v>
      </c>
      <c r="C68" s="47" t="s">
        <v>70</v>
      </c>
      <c r="D68" s="82">
        <v>8793.523126949367</v>
      </c>
      <c r="E68" s="82">
        <v>4961</v>
      </c>
      <c r="F68" s="82">
        <v>4800</v>
      </c>
      <c r="G68" s="82">
        <v>4713.28</v>
      </c>
      <c r="H68" s="67">
        <f t="shared" si="42"/>
        <v>0.53599449639875141</v>
      </c>
      <c r="I68" s="67">
        <f t="shared" si="43"/>
        <v>0.98193333333333332</v>
      </c>
    </row>
    <row r="69" spans="1:9" s="79" customFormat="1" ht="12.75" customHeight="1">
      <c r="A69" s="80"/>
      <c r="B69" s="47">
        <v>343</v>
      </c>
      <c r="C69" s="47" t="s">
        <v>195</v>
      </c>
      <c r="D69" s="82">
        <v>2549.682128873847</v>
      </c>
      <c r="E69" s="82">
        <v>0</v>
      </c>
      <c r="F69" s="82">
        <v>0</v>
      </c>
      <c r="G69" s="82">
        <v>0</v>
      </c>
      <c r="H69" s="67">
        <f t="shared" si="6"/>
        <v>0</v>
      </c>
      <c r="I69" s="67">
        <f t="shared" si="7"/>
        <v>0</v>
      </c>
    </row>
    <row r="70" spans="1:9" s="86" customFormat="1" ht="25.5" customHeight="1">
      <c r="A70" s="73"/>
      <c r="B70" s="74">
        <v>55</v>
      </c>
      <c r="C70" s="74" t="s">
        <v>297</v>
      </c>
      <c r="D70" s="75">
        <f>SUM(D71:D82)</f>
        <v>145578.39007233392</v>
      </c>
      <c r="E70" s="75">
        <f t="shared" ref="E70:G70" si="44">SUM(E71:E82)</f>
        <v>237918</v>
      </c>
      <c r="F70" s="75">
        <f t="shared" si="44"/>
        <v>293919</v>
      </c>
      <c r="G70" s="75">
        <f t="shared" si="44"/>
        <v>306630.44999999995</v>
      </c>
      <c r="H70" s="85">
        <f t="shared" si="6"/>
        <v>2.106290980739955</v>
      </c>
      <c r="I70" s="85">
        <f t="shared" si="7"/>
        <v>1.0432481397936164</v>
      </c>
    </row>
    <row r="71" spans="1:9" s="79" customFormat="1">
      <c r="A71" s="80"/>
      <c r="B71" s="47">
        <v>311</v>
      </c>
      <c r="C71" s="47" t="s">
        <v>189</v>
      </c>
      <c r="D71" s="82">
        <v>0</v>
      </c>
      <c r="E71" s="82">
        <v>0</v>
      </c>
      <c r="F71" s="82">
        <v>0</v>
      </c>
      <c r="G71" s="82">
        <v>5602.68</v>
      </c>
      <c r="H71" s="67">
        <f t="shared" si="6"/>
        <v>0</v>
      </c>
      <c r="I71" s="67">
        <f t="shared" si="7"/>
        <v>0</v>
      </c>
    </row>
    <row r="72" spans="1:9" s="79" customFormat="1">
      <c r="A72" s="80"/>
      <c r="B72" s="80">
        <v>313</v>
      </c>
      <c r="C72" s="47" t="s">
        <v>191</v>
      </c>
      <c r="D72" s="82">
        <v>0</v>
      </c>
      <c r="E72" s="82">
        <v>0</v>
      </c>
      <c r="F72" s="82">
        <v>0</v>
      </c>
      <c r="G72" s="82">
        <v>975.8900000000001</v>
      </c>
      <c r="H72" s="67"/>
      <c r="I72" s="67"/>
    </row>
    <row r="73" spans="1:9" s="79" customFormat="1">
      <c r="A73" s="80"/>
      <c r="B73" s="47">
        <v>321</v>
      </c>
      <c r="C73" s="47" t="s">
        <v>192</v>
      </c>
      <c r="D73" s="82">
        <v>274.20532218461739</v>
      </c>
      <c r="E73" s="82">
        <v>0</v>
      </c>
      <c r="F73" s="82">
        <v>80</v>
      </c>
      <c r="G73" s="82">
        <v>498.89000000000004</v>
      </c>
      <c r="H73" s="67">
        <f t="shared" si="6"/>
        <v>1.8194030517909008</v>
      </c>
      <c r="I73" s="67">
        <f t="shared" si="7"/>
        <v>6.2361250000000004</v>
      </c>
    </row>
    <row r="74" spans="1:9" s="79" customFormat="1">
      <c r="A74" s="80"/>
      <c r="B74" s="47">
        <v>322</v>
      </c>
      <c r="C74" s="47" t="s">
        <v>193</v>
      </c>
      <c r="D74" s="82">
        <v>46654.416351449996</v>
      </c>
      <c r="E74" s="82">
        <v>149922</v>
      </c>
      <c r="F74" s="82">
        <v>196983</v>
      </c>
      <c r="G74" s="82">
        <v>194886.31</v>
      </c>
      <c r="H74" s="67">
        <f t="shared" si="6"/>
        <v>4.1772317658399567</v>
      </c>
      <c r="I74" s="67">
        <f t="shared" si="7"/>
        <v>0.98935598503424149</v>
      </c>
    </row>
    <row r="75" spans="1:9" s="79" customFormat="1">
      <c r="A75" s="80"/>
      <c r="B75" s="47">
        <v>323</v>
      </c>
      <c r="C75" s="47" t="s">
        <v>194</v>
      </c>
      <c r="D75" s="82">
        <v>9352.3591479195711</v>
      </c>
      <c r="E75" s="82">
        <v>8759</v>
      </c>
      <c r="F75" s="82">
        <v>7451</v>
      </c>
      <c r="G75" s="82">
        <v>6940.94</v>
      </c>
      <c r="H75" s="67">
        <f t="shared" si="6"/>
        <v>0.74215926593708814</v>
      </c>
      <c r="I75" s="67">
        <f t="shared" si="7"/>
        <v>0.93154475909273915</v>
      </c>
    </row>
    <row r="76" spans="1:9" s="79" customFormat="1" ht="25.5">
      <c r="A76" s="80"/>
      <c r="B76" s="80">
        <v>324</v>
      </c>
      <c r="C76" s="47" t="s">
        <v>206</v>
      </c>
      <c r="D76" s="82"/>
      <c r="E76" s="82">
        <v>0</v>
      </c>
      <c r="F76" s="82">
        <v>343</v>
      </c>
      <c r="G76" s="82">
        <v>343.02</v>
      </c>
      <c r="H76" s="67">
        <f t="shared" ref="H76" si="45">IFERROR(G76/D76,)</f>
        <v>0</v>
      </c>
      <c r="I76" s="67">
        <f t="shared" ref="I76" si="46">IFERROR(G76/F76,)</f>
        <v>1.0000583090379007</v>
      </c>
    </row>
    <row r="77" spans="1:9" s="79" customFormat="1">
      <c r="A77" s="80"/>
      <c r="B77" s="47">
        <v>329</v>
      </c>
      <c r="C77" s="47" t="s">
        <v>70</v>
      </c>
      <c r="D77" s="82">
        <v>0</v>
      </c>
      <c r="E77" s="82">
        <v>0</v>
      </c>
      <c r="F77" s="82">
        <v>0</v>
      </c>
      <c r="G77" s="82">
        <v>8.3000000000000007</v>
      </c>
      <c r="H77" s="67">
        <f t="shared" si="6"/>
        <v>0</v>
      </c>
      <c r="I77" s="67">
        <f t="shared" si="7"/>
        <v>0</v>
      </c>
    </row>
    <row r="78" spans="1:9" s="79" customFormat="1">
      <c r="A78" s="80"/>
      <c r="B78" s="47">
        <v>343</v>
      </c>
      <c r="C78" s="47" t="s">
        <v>195</v>
      </c>
      <c r="D78" s="82">
        <v>0</v>
      </c>
      <c r="E78" s="82">
        <v>0</v>
      </c>
      <c r="F78" s="82">
        <v>0</v>
      </c>
      <c r="G78" s="82">
        <v>0</v>
      </c>
      <c r="H78" s="67">
        <f t="shared" ref="H78" si="47">IFERROR(G78/D78,)</f>
        <v>0</v>
      </c>
      <c r="I78" s="67">
        <f t="shared" ref="I78" si="48">IFERROR(G78/F78,)</f>
        <v>0</v>
      </c>
    </row>
    <row r="79" spans="1:9" s="79" customFormat="1" ht="25.5">
      <c r="A79" s="80"/>
      <c r="B79" s="47">
        <v>372</v>
      </c>
      <c r="C79" s="47" t="s">
        <v>306</v>
      </c>
      <c r="D79" s="82">
        <v>10944.614772048575</v>
      </c>
      <c r="E79" s="82">
        <v>17918</v>
      </c>
      <c r="F79" s="82">
        <v>25068</v>
      </c>
      <c r="G79" s="82">
        <v>23963.83</v>
      </c>
      <c r="H79" s="67">
        <f t="shared" ref="H79" si="49">IFERROR(G79/D79,)</f>
        <v>2.189554452039844</v>
      </c>
      <c r="I79" s="67">
        <f t="shared" ref="I79" si="50">IFERROR(G79/F79,)</f>
        <v>0.95595300781873316</v>
      </c>
    </row>
    <row r="80" spans="1:9" s="79" customFormat="1">
      <c r="A80" s="80"/>
      <c r="B80" s="47">
        <v>381</v>
      </c>
      <c r="C80" s="47" t="s">
        <v>384</v>
      </c>
      <c r="D80" s="82"/>
      <c r="E80" s="82">
        <v>0</v>
      </c>
      <c r="F80" s="82">
        <v>1815</v>
      </c>
      <c r="G80" s="82">
        <v>1815.22</v>
      </c>
      <c r="H80" s="67"/>
      <c r="I80" s="67"/>
    </row>
    <row r="81" spans="1:9" s="79" customFormat="1">
      <c r="A81" s="80"/>
      <c r="B81" s="47">
        <v>422</v>
      </c>
      <c r="C81" s="47" t="s">
        <v>197</v>
      </c>
      <c r="D81" s="82">
        <v>30248.109363594132</v>
      </c>
      <c r="E81" s="82">
        <v>14335</v>
      </c>
      <c r="F81" s="82">
        <v>21410</v>
      </c>
      <c r="G81" s="82">
        <v>31170.39</v>
      </c>
      <c r="H81" s="67">
        <f t="shared" si="6"/>
        <v>1.0304905217486386</v>
      </c>
      <c r="I81" s="67">
        <f t="shared" si="7"/>
        <v>1.4558799626342831</v>
      </c>
    </row>
    <row r="82" spans="1:9" s="79" customFormat="1">
      <c r="A82" s="80"/>
      <c r="B82" s="47">
        <v>424</v>
      </c>
      <c r="C82" s="47" t="s">
        <v>112</v>
      </c>
      <c r="D82" s="82">
        <v>48104.685115137036</v>
      </c>
      <c r="E82" s="82">
        <v>46984</v>
      </c>
      <c r="F82" s="82">
        <v>40769</v>
      </c>
      <c r="G82" s="82">
        <v>40424.980000000003</v>
      </c>
      <c r="H82" s="67">
        <f t="shared" ref="H82:H83" si="51">IFERROR(G82/D82,)</f>
        <v>0.84035432106548658</v>
      </c>
      <c r="I82" s="67">
        <f t="shared" ref="I82:I83" si="52">IFERROR(G82/F82,)</f>
        <v>0.99156172582108959</v>
      </c>
    </row>
    <row r="83" spans="1:9" s="86" customFormat="1" ht="25.5" customHeight="1">
      <c r="A83" s="73"/>
      <c r="B83" s="74">
        <v>29</v>
      </c>
      <c r="C83" s="74" t="s">
        <v>307</v>
      </c>
      <c r="D83" s="75">
        <f>SUM(D84:D89)</f>
        <v>3731.8879819496979</v>
      </c>
      <c r="E83" s="75">
        <f t="shared" ref="E83:G83" si="53">SUM(E84:E89)</f>
        <v>0</v>
      </c>
      <c r="F83" s="75">
        <f t="shared" si="53"/>
        <v>1442</v>
      </c>
      <c r="G83" s="75">
        <f t="shared" si="53"/>
        <v>1441.53</v>
      </c>
      <c r="H83" s="85">
        <f t="shared" si="51"/>
        <v>0.38627365209576386</v>
      </c>
      <c r="I83" s="85">
        <f t="shared" si="52"/>
        <v>0.99967406380027735</v>
      </c>
    </row>
    <row r="84" spans="1:9" s="79" customFormat="1">
      <c r="A84" s="80"/>
      <c r="B84" s="47">
        <v>313</v>
      </c>
      <c r="C84" s="47" t="s">
        <v>191</v>
      </c>
      <c r="D84" s="82">
        <v>30.061716105912801</v>
      </c>
      <c r="E84" s="82">
        <v>0</v>
      </c>
      <c r="F84" s="82">
        <v>0</v>
      </c>
      <c r="G84" s="82">
        <v>6.05</v>
      </c>
      <c r="H84" s="67">
        <f t="shared" ref="H84:H89" si="54">IFERROR(G84/D84,)</f>
        <v>0.20125264900662251</v>
      </c>
      <c r="I84" s="67">
        <f t="shared" ref="I84:I89" si="55">IFERROR(G84/F84,)</f>
        <v>0</v>
      </c>
    </row>
    <row r="85" spans="1:9" s="79" customFormat="1">
      <c r="A85" s="80"/>
      <c r="B85" s="47">
        <v>321</v>
      </c>
      <c r="C85" s="47" t="s">
        <v>192</v>
      </c>
      <c r="D85" s="82">
        <v>836.68458424580263</v>
      </c>
      <c r="E85" s="82">
        <v>0</v>
      </c>
      <c r="F85" s="82">
        <v>474</v>
      </c>
      <c r="G85" s="82">
        <v>612.33000000000004</v>
      </c>
      <c r="H85" s="67">
        <f t="shared" si="54"/>
        <v>0.73185285295050773</v>
      </c>
      <c r="I85" s="67">
        <f t="shared" si="55"/>
        <v>1.2918354430379748</v>
      </c>
    </row>
    <row r="86" spans="1:9" s="79" customFormat="1">
      <c r="A86" s="80"/>
      <c r="B86" s="47">
        <v>322</v>
      </c>
      <c r="C86" s="47" t="s">
        <v>193</v>
      </c>
      <c r="D86" s="82">
        <v>505.08593801844847</v>
      </c>
      <c r="E86" s="82">
        <v>0</v>
      </c>
      <c r="F86" s="82">
        <v>394</v>
      </c>
      <c r="G86" s="82">
        <v>249.75</v>
      </c>
      <c r="H86" s="67">
        <f t="shared" si="54"/>
        <v>0.49447030930977487</v>
      </c>
      <c r="I86" s="67">
        <f t="shared" si="55"/>
        <v>0.63388324873096447</v>
      </c>
    </row>
    <row r="87" spans="1:9" s="79" customFormat="1">
      <c r="A87" s="80"/>
      <c r="B87" s="47">
        <v>323</v>
      </c>
      <c r="C87" s="47" t="s">
        <v>194</v>
      </c>
      <c r="D87" s="82">
        <v>2360.055743579534</v>
      </c>
      <c r="E87" s="82">
        <v>0</v>
      </c>
      <c r="F87" s="82">
        <v>574</v>
      </c>
      <c r="G87" s="82">
        <v>573.4</v>
      </c>
      <c r="H87" s="67">
        <f t="shared" si="54"/>
        <v>0.24296036293207002</v>
      </c>
      <c r="I87" s="67">
        <f t="shared" si="55"/>
        <v>0.99895470383275253</v>
      </c>
    </row>
    <row r="88" spans="1:9" s="79" customFormat="1">
      <c r="A88" s="80"/>
      <c r="B88" s="47">
        <v>329</v>
      </c>
      <c r="C88" s="47" t="s">
        <v>70</v>
      </c>
      <c r="D88" s="82">
        <v>0</v>
      </c>
      <c r="E88" s="82">
        <v>0</v>
      </c>
      <c r="F88" s="82">
        <v>0</v>
      </c>
      <c r="G88" s="82">
        <v>0</v>
      </c>
      <c r="H88" s="67">
        <f t="shared" si="54"/>
        <v>0</v>
      </c>
      <c r="I88" s="67">
        <f t="shared" si="55"/>
        <v>0</v>
      </c>
    </row>
    <row r="89" spans="1:9" s="79" customFormat="1">
      <c r="A89" s="80"/>
      <c r="B89" s="47">
        <v>422</v>
      </c>
      <c r="C89" s="47" t="s">
        <v>197</v>
      </c>
      <c r="D89" s="82">
        <v>0</v>
      </c>
      <c r="E89" s="82">
        <v>0</v>
      </c>
      <c r="F89" s="82">
        <v>0</v>
      </c>
      <c r="G89" s="82">
        <v>0</v>
      </c>
      <c r="H89" s="67">
        <f t="shared" si="54"/>
        <v>0</v>
      </c>
      <c r="I89" s="67">
        <f t="shared" si="55"/>
        <v>0</v>
      </c>
    </row>
    <row r="90" spans="1:9" ht="24.95" customHeight="1">
      <c r="D90" s="77"/>
    </row>
    <row r="91" spans="1:9">
      <c r="C91" s="236" t="s">
        <v>385</v>
      </c>
      <c r="D91" s="76">
        <f>+D31-'Račun prihoda i rashoda'!D101</f>
        <v>-1.0888579301536083E-2</v>
      </c>
      <c r="E91" s="76">
        <f>+E31-'Račun prihoda i rashoda'!E101</f>
        <v>0</v>
      </c>
      <c r="F91" s="76">
        <f>+F31-'Račun prihoda i rashoda'!F101</f>
        <v>0</v>
      </c>
      <c r="G91" s="76">
        <f>+G31-'Račun prihoda i rashoda'!G101</f>
        <v>0</v>
      </c>
    </row>
    <row r="92" spans="1:9">
      <c r="C92" s="236" t="s">
        <v>386</v>
      </c>
      <c r="D92" s="76">
        <f>+D6-'Račun prihoda i rashoda'!D10-'Račun prihoda i rashoda'!D35</f>
        <v>1.7277191542092396E-2</v>
      </c>
      <c r="E92" s="76">
        <f>+E6-'Račun prihoda i rashoda'!E10-'Račun prihoda i rashoda'!E35</f>
        <v>0</v>
      </c>
      <c r="F92" s="76">
        <f>+F6-'Račun prihoda i rashoda'!F10-'Račun prihoda i rashoda'!F35</f>
        <v>0</v>
      </c>
      <c r="G92" s="76">
        <f>+G6-'Račun prihoda i rashoda'!G10-'Račun prihoda i rashoda'!G35</f>
        <v>4.8429171783936908E-10</v>
      </c>
    </row>
    <row r="93" spans="1:9" ht="24.95" customHeight="1"/>
    <row r="94" spans="1:9" ht="24.95" customHeight="1">
      <c r="F94" s="77"/>
    </row>
    <row r="95" spans="1:9" ht="24.95" customHeight="1">
      <c r="F95" s="76"/>
    </row>
    <row r="96" spans="1:9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</sheetData>
  <mergeCells count="2">
    <mergeCell ref="A1:I1"/>
    <mergeCell ref="A2:I2"/>
  </mergeCells>
  <printOptions horizontalCentered="1"/>
  <pageMargins left="0.19685039370078741" right="0.19685039370078741" top="0.78740157480314965" bottom="0.39370078740157483" header="0.11811023622047245" footer="0.19685039370078741"/>
  <pageSetup paperSize="9" scale="90" fitToWidth="0" fitToHeight="0" orientation="landscape" r:id="rId1"/>
  <rowBreaks count="2" manualBreakCount="2">
    <brk id="30" max="8" man="1"/>
    <brk id="6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2AF0-04DB-4F97-B796-5654F7BADE3C}">
  <sheetPr codeName="Sheet11"/>
  <dimension ref="A1:BD267"/>
  <sheetViews>
    <sheetView showGridLines="0" zoomScaleNormal="100" workbookViewId="0">
      <pane xSplit="3" ySplit="5" topLeftCell="D6" activePane="bottomRight" state="frozen"/>
      <selection activeCell="A27" sqref="A27:I27"/>
      <selection pane="topRight" activeCell="A27" sqref="A27:I27"/>
      <selection pane="bottomLeft" activeCell="A27" sqref="A27:I27"/>
      <selection pane="bottomRight" activeCell="A27" sqref="A27:I27"/>
    </sheetView>
  </sheetViews>
  <sheetFormatPr defaultRowHeight="15"/>
  <cols>
    <col min="1" max="1" width="7.28515625" style="96" customWidth="1" collapsed="1"/>
    <col min="2" max="2" width="10.5703125" style="97" customWidth="1" collapsed="1"/>
    <col min="3" max="3" width="67.5703125" style="97" customWidth="1" collapsed="1"/>
    <col min="4" max="5" width="13.5703125" style="1" customWidth="1" collapsed="1"/>
    <col min="6" max="6" width="13.5703125" style="1" customWidth="1"/>
    <col min="7" max="8" width="13.5703125" style="1" customWidth="1" collapsed="1"/>
    <col min="9" max="9" width="13.5703125" style="1" customWidth="1"/>
    <col min="10" max="10" width="12.7109375" style="2" bestFit="1" customWidth="1"/>
    <col min="11" max="56" width="9.140625" style="2"/>
    <col min="57" max="16384" width="9.140625" style="1"/>
  </cols>
  <sheetData>
    <row r="1" spans="1:56" s="99" customFormat="1" ht="30" customHeight="1">
      <c r="A1" s="247" t="s">
        <v>358</v>
      </c>
      <c r="B1" s="247"/>
      <c r="C1" s="247"/>
      <c r="D1" s="247"/>
      <c r="E1" s="247"/>
      <c r="F1" s="247"/>
      <c r="G1" s="247"/>
      <c r="H1" s="247"/>
      <c r="I1" s="247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customFormat="1" ht="15.75">
      <c r="B2" s="248" t="s">
        <v>359</v>
      </c>
      <c r="C2" s="248"/>
      <c r="D2" s="248"/>
      <c r="E2" s="248"/>
      <c r="F2" s="248"/>
      <c r="G2" s="248"/>
      <c r="H2" s="248"/>
      <c r="I2" s="248"/>
    </row>
    <row r="3" spans="1:56" customFormat="1" ht="15.75">
      <c r="B3" s="132"/>
      <c r="C3" s="132"/>
      <c r="D3" s="132"/>
      <c r="E3" s="139"/>
      <c r="F3" s="132"/>
      <c r="G3" s="139"/>
      <c r="H3" s="132"/>
      <c r="I3" s="132"/>
    </row>
    <row r="4" spans="1:56" ht="25.5">
      <c r="A4" s="92"/>
      <c r="B4" s="93"/>
      <c r="C4" s="100" t="s">
        <v>292</v>
      </c>
      <c r="D4" s="23" t="s">
        <v>309</v>
      </c>
      <c r="E4" s="22" t="s">
        <v>332</v>
      </c>
      <c r="F4" s="22" t="s">
        <v>333</v>
      </c>
      <c r="G4" s="23" t="s">
        <v>334</v>
      </c>
      <c r="H4" s="101" t="s">
        <v>208</v>
      </c>
      <c r="I4" s="101" t="s">
        <v>208</v>
      </c>
    </row>
    <row r="5" spans="1:56">
      <c r="A5" s="216"/>
      <c r="B5" s="217"/>
      <c r="C5" s="218">
        <v>1</v>
      </c>
      <c r="D5" s="219" t="s">
        <v>365</v>
      </c>
      <c r="E5" s="218">
        <v>3</v>
      </c>
      <c r="F5" s="218">
        <v>4</v>
      </c>
      <c r="G5" s="219">
        <v>5</v>
      </c>
      <c r="H5" s="219" t="s">
        <v>283</v>
      </c>
      <c r="I5" s="219" t="s">
        <v>284</v>
      </c>
    </row>
    <row r="6" spans="1:56" ht="15.75">
      <c r="A6" s="94"/>
      <c r="B6" s="95"/>
      <c r="C6" s="95" t="s">
        <v>311</v>
      </c>
      <c r="D6" s="87">
        <f>D7+D80+D243</f>
        <v>2414858.309111421</v>
      </c>
      <c r="E6" s="87">
        <f>E7+E80+E243</f>
        <v>2803665</v>
      </c>
      <c r="F6" s="87">
        <f>F7+F80+F243</f>
        <v>3072463</v>
      </c>
      <c r="G6" s="87">
        <f>G7+G80+G243</f>
        <v>2881942.3799999994</v>
      </c>
      <c r="H6" s="220">
        <f>+IFERROR((G6/D6),0)</f>
        <v>1.1934209013946033</v>
      </c>
      <c r="I6" s="220">
        <f t="shared" ref="I6:I71" si="0">IFERROR(G6/F6,)</f>
        <v>0.93799091478074736</v>
      </c>
    </row>
    <row r="7" spans="1:56">
      <c r="A7" s="157"/>
      <c r="B7" s="158" t="s">
        <v>1</v>
      </c>
      <c r="C7" s="158" t="s">
        <v>2</v>
      </c>
      <c r="D7" s="159">
        <f t="shared" ref="D7" si="1">D8+D62</f>
        <v>1912999.8991306655</v>
      </c>
      <c r="E7" s="159">
        <f t="shared" ref="E7:G7" si="2">E8+E62</f>
        <v>2180651</v>
      </c>
      <c r="F7" s="159">
        <f t="shared" ref="F7" si="3">F8+F62</f>
        <v>2290349</v>
      </c>
      <c r="G7" s="159">
        <f t="shared" si="2"/>
        <v>2096157.7899999998</v>
      </c>
      <c r="H7" s="160">
        <f>IFERROR(G7/D7,)</f>
        <v>1.0957438058164914</v>
      </c>
      <c r="I7" s="160">
        <f t="shared" si="0"/>
        <v>0.91521326662443137</v>
      </c>
    </row>
    <row r="8" spans="1:56">
      <c r="A8" s="174"/>
      <c r="B8" s="175" t="s">
        <v>3</v>
      </c>
      <c r="C8" s="175" t="s">
        <v>4</v>
      </c>
      <c r="D8" s="176">
        <f>+D9</f>
        <v>156612.91392925871</v>
      </c>
      <c r="E8" s="176">
        <f t="shared" ref="E8:G8" si="4">+E9</f>
        <v>150107</v>
      </c>
      <c r="F8" s="176">
        <f t="shared" si="4"/>
        <v>150520</v>
      </c>
      <c r="G8" s="176">
        <f t="shared" si="4"/>
        <v>150520.00000000003</v>
      </c>
      <c r="H8" s="177">
        <f t="shared" ref="H8:H71" si="5">IFERROR(G8/D8,)</f>
        <v>0.96109571186440723</v>
      </c>
      <c r="I8" s="177">
        <f t="shared" si="0"/>
        <v>1.0000000000000002</v>
      </c>
    </row>
    <row r="9" spans="1:56">
      <c r="A9" s="174"/>
      <c r="B9" s="227" t="s">
        <v>0</v>
      </c>
      <c r="C9" s="175" t="s">
        <v>380</v>
      </c>
      <c r="D9" s="176">
        <f>SUM(D10:D61)</f>
        <v>156612.91392925871</v>
      </c>
      <c r="E9" s="176">
        <f t="shared" ref="E9:G9" si="6">SUM(E10:E61)</f>
        <v>150107</v>
      </c>
      <c r="F9" s="176">
        <f t="shared" si="6"/>
        <v>150520</v>
      </c>
      <c r="G9" s="176">
        <f t="shared" si="6"/>
        <v>150520.00000000003</v>
      </c>
      <c r="H9" s="177">
        <f t="shared" ref="H9" si="7">IFERROR(G9/D9,)</f>
        <v>0.96109571186440723</v>
      </c>
      <c r="I9" s="177">
        <f t="shared" ref="I9" si="8">IFERROR(G9/F9,)</f>
        <v>1.0000000000000002</v>
      </c>
    </row>
    <row r="10" spans="1:56">
      <c r="A10" s="187" t="s">
        <v>0</v>
      </c>
      <c r="B10" s="144" t="s">
        <v>5</v>
      </c>
      <c r="C10" s="153" t="s">
        <v>6</v>
      </c>
      <c r="D10" s="171">
        <v>3296.8956135111816</v>
      </c>
      <c r="E10" s="171">
        <f>+IFERROR(VLOOKUP(B10,[1]PR!$B$13:$D$57,3,FALSE),"0,00")</f>
        <v>5309</v>
      </c>
      <c r="F10" s="171">
        <f>+IFERROR(VLOOKUP(B10,[1]PR!$B$13:$K$57,7,FALSE),"0,00")</f>
        <v>5109</v>
      </c>
      <c r="G10" s="171">
        <f>+IFERROR(VLOOKUP(B10,[1]PR!$B$13:$K$57,10,FALSE),"0,00")</f>
        <v>4444.62</v>
      </c>
      <c r="H10" s="173">
        <f t="shared" si="5"/>
        <v>1.3481227557782747</v>
      </c>
      <c r="I10" s="173">
        <f t="shared" si="0"/>
        <v>0.86995889606576626</v>
      </c>
    </row>
    <row r="11" spans="1:56">
      <c r="A11" s="103" t="s">
        <v>0</v>
      </c>
      <c r="B11" s="104" t="s">
        <v>7</v>
      </c>
      <c r="C11" s="104" t="s">
        <v>8</v>
      </c>
      <c r="D11" s="5">
        <v>753.33731501758575</v>
      </c>
      <c r="E11" s="5">
        <f>+IFERROR(VLOOKUP(B11,[1]PR!$B$13:$D$57,3,FALSE),"0,00")</f>
        <v>664</v>
      </c>
      <c r="F11" s="5">
        <f>+IFERROR(VLOOKUP(B11,[1]PR!$B$13:$K$57,7,FALSE),"0,00")</f>
        <v>1064</v>
      </c>
      <c r="G11" s="5">
        <f>+IFERROR(VLOOKUP(B11,[1]PR!$B$13:$K$57,10,FALSE),"0,00")</f>
        <v>945.66</v>
      </c>
      <c r="H11" s="88">
        <f t="shared" si="5"/>
        <v>1.2552942501964404</v>
      </c>
      <c r="I11" s="88">
        <f t="shared" si="0"/>
        <v>0.88877819548872172</v>
      </c>
    </row>
    <row r="12" spans="1:56">
      <c r="A12" s="103" t="s">
        <v>0</v>
      </c>
      <c r="B12" s="104" t="s">
        <v>9</v>
      </c>
      <c r="C12" s="104" t="s">
        <v>10</v>
      </c>
      <c r="D12" s="5">
        <v>1546.7728449133983</v>
      </c>
      <c r="E12" s="5">
        <f>+IFERROR(VLOOKUP(B12,[1]PR!$B$13:$D$57,3,FALSE),"0,00")</f>
        <v>1725</v>
      </c>
      <c r="F12" s="5">
        <f>+IFERROR(VLOOKUP(B12,[1]PR!$B$13:$K$57,7,FALSE),"0,00")</f>
        <v>2910</v>
      </c>
      <c r="G12" s="5">
        <f>+IFERROR(VLOOKUP(B12,[1]PR!$B$13:$K$57,10,FALSE),"0,00")</f>
        <v>2830.19</v>
      </c>
      <c r="H12" s="88">
        <f t="shared" si="5"/>
        <v>1.829738613078935</v>
      </c>
      <c r="I12" s="88">
        <f t="shared" si="0"/>
        <v>0.97257388316151205</v>
      </c>
    </row>
    <row r="13" spans="1:56">
      <c r="A13" s="103" t="s">
        <v>0</v>
      </c>
      <c r="B13" s="104" t="s">
        <v>312</v>
      </c>
      <c r="C13" s="104" t="s">
        <v>302</v>
      </c>
      <c r="D13" s="5">
        <v>49.695401154688433</v>
      </c>
      <c r="E13" s="5">
        <f>+IFERROR(VLOOKUP(B13,[1]PR!$B$13:$D$57,3,FALSE),"0,00")</f>
        <v>0</v>
      </c>
      <c r="F13" s="5">
        <f>+IFERROR(VLOOKUP(B13,[1]PR!$B$13:$K$57,7,FALSE),"0,00")</f>
        <v>115</v>
      </c>
      <c r="G13" s="5">
        <f>+IFERROR(VLOOKUP(B13,[1]PR!$B$13:$K$57,10,FALSE),"0,00")</f>
        <v>114.9</v>
      </c>
      <c r="H13" s="88">
        <f t="shared" si="5"/>
        <v>2.3120851694575757</v>
      </c>
      <c r="I13" s="88">
        <f t="shared" si="0"/>
        <v>0.99913043478260877</v>
      </c>
    </row>
    <row r="14" spans="1:56">
      <c r="A14" s="103" t="s">
        <v>0</v>
      </c>
      <c r="B14" s="104" t="s">
        <v>11</v>
      </c>
      <c r="C14" s="104" t="s">
        <v>12</v>
      </c>
      <c r="D14" s="5">
        <v>1243.7361470568717</v>
      </c>
      <c r="E14" s="5">
        <f>+IFERROR(VLOOKUP(B14,[1]PR!$B$13:$D$57,3,FALSE),"0,00")</f>
        <v>1327</v>
      </c>
      <c r="F14" s="5">
        <f>+IFERROR(VLOOKUP(B14,[1]PR!$B$13:$K$57,7,FALSE),"0,00")</f>
        <v>1327</v>
      </c>
      <c r="G14" s="5">
        <f>+IFERROR(VLOOKUP(B14,[1]PR!$B$13:$K$57,10,FALSE),"0,00")</f>
        <v>1083.21</v>
      </c>
      <c r="H14" s="88">
        <f t="shared" si="5"/>
        <v>0.87093231354838851</v>
      </c>
      <c r="I14" s="88">
        <f t="shared" si="0"/>
        <v>0.81628485305199705</v>
      </c>
    </row>
    <row r="15" spans="1:56">
      <c r="A15" s="103" t="s">
        <v>0</v>
      </c>
      <c r="B15" s="104" t="s">
        <v>313</v>
      </c>
      <c r="C15" s="104" t="s">
        <v>314</v>
      </c>
      <c r="D15" s="5">
        <v>603.88877828654847</v>
      </c>
      <c r="E15" s="5" t="str">
        <f>+IFERROR(VLOOKUP(B15,[1]PR!$B$13:$D$57,3,FALSE),"0,00")</f>
        <v>0,00</v>
      </c>
      <c r="F15" s="5" t="str">
        <f>+IFERROR(VLOOKUP(B15,[1]PR!$B$13:$K$57,7,FALSE),"0,00")</f>
        <v>0,00</v>
      </c>
      <c r="G15" s="5" t="str">
        <f>+IFERROR(VLOOKUP(B15,[1]PR!$B$13:$K$57,10,FALSE),"0,00")</f>
        <v>0,00</v>
      </c>
      <c r="H15" s="88">
        <f t="shared" si="5"/>
        <v>0</v>
      </c>
      <c r="I15" s="88">
        <f t="shared" si="0"/>
        <v>0</v>
      </c>
    </row>
    <row r="16" spans="1:56">
      <c r="A16" s="103" t="s">
        <v>0</v>
      </c>
      <c r="B16" s="104" t="s">
        <v>202</v>
      </c>
      <c r="C16" s="104" t="s">
        <v>203</v>
      </c>
      <c r="D16" s="5">
        <v>389.40871988851279</v>
      </c>
      <c r="E16" s="5">
        <f>+IFERROR(VLOOKUP(B16,[1]PR!$B$13:$D$57,3,FALSE),"0,00")</f>
        <v>664</v>
      </c>
      <c r="F16" s="5">
        <f>+IFERROR(VLOOKUP(B16,[1]PR!$B$13:$K$57,7,FALSE),"0,00")</f>
        <v>0</v>
      </c>
      <c r="G16" s="5">
        <f>+IFERROR(VLOOKUP(B16,[1]PR!$B$13:$K$57,10,FALSE),"0,00")</f>
        <v>268.8</v>
      </c>
      <c r="H16" s="88">
        <f t="shared" si="5"/>
        <v>0.69027730061349701</v>
      </c>
      <c r="I16" s="88">
        <f t="shared" si="0"/>
        <v>0</v>
      </c>
    </row>
    <row r="17" spans="1:9">
      <c r="A17" s="103" t="s">
        <v>0</v>
      </c>
      <c r="B17" s="104" t="s">
        <v>13</v>
      </c>
      <c r="C17" s="104" t="s">
        <v>14</v>
      </c>
      <c r="D17" s="5">
        <v>4811.9437255292314</v>
      </c>
      <c r="E17" s="5">
        <f>+IFERROR(VLOOKUP(B17,[1]PR!$B$13:$D$57,3,FALSE),"0,00")</f>
        <v>4645</v>
      </c>
      <c r="F17" s="5">
        <f>+IFERROR(VLOOKUP(B17,[1]PR!$B$13:$K$57,7,FALSE),"0,00")</f>
        <v>6645</v>
      </c>
      <c r="G17" s="5">
        <f>+IFERROR(VLOOKUP(B17,[1]PR!$B$13:$K$57,10,FALSE),"0,00")</f>
        <v>8264.9</v>
      </c>
      <c r="H17" s="88">
        <f t="shared" si="5"/>
        <v>1.7175803524366866</v>
      </c>
      <c r="I17" s="88">
        <f t="shared" si="0"/>
        <v>1.2437772761474792</v>
      </c>
    </row>
    <row r="18" spans="1:9">
      <c r="A18" s="103" t="s">
        <v>0</v>
      </c>
      <c r="B18" s="104" t="s">
        <v>15</v>
      </c>
      <c r="C18" s="104" t="s">
        <v>16</v>
      </c>
      <c r="D18" s="5">
        <v>1348.0987457694605</v>
      </c>
      <c r="E18" s="5">
        <f>+IFERROR(VLOOKUP(B18,[1]PR!$B$13:$D$57,3,FALSE),"0,00")</f>
        <v>1327</v>
      </c>
      <c r="F18" s="5">
        <f>+IFERROR(VLOOKUP(B18,[1]PR!$B$13:$K$57,7,FALSE),"0,00")</f>
        <v>1927</v>
      </c>
      <c r="G18" s="5">
        <f>+IFERROR(VLOOKUP(B18,[1]PR!$B$13:$K$57,10,FALSE),"0,00")</f>
        <v>1870.71</v>
      </c>
      <c r="H18" s="88">
        <f t="shared" si="5"/>
        <v>1.387665410913387</v>
      </c>
      <c r="I18" s="88">
        <f t="shared" si="0"/>
        <v>0.97078879086663206</v>
      </c>
    </row>
    <row r="19" spans="1:9">
      <c r="A19" s="103" t="s">
        <v>0</v>
      </c>
      <c r="B19" s="104" t="s">
        <v>17</v>
      </c>
      <c r="C19" s="104" t="s">
        <v>18</v>
      </c>
      <c r="D19" s="5">
        <v>8982.5084610790364</v>
      </c>
      <c r="E19" s="5">
        <f>+IFERROR(VLOOKUP(B19,[1]PR!$B$13:$D$57,3,FALSE),"0,00")</f>
        <v>5973</v>
      </c>
      <c r="F19" s="5">
        <f>+IFERROR(VLOOKUP(B19,[1]PR!$B$13:$K$57,7,FALSE),"0,00")</f>
        <v>5773</v>
      </c>
      <c r="G19" s="5">
        <f>+IFERROR(VLOOKUP(B19,[1]PR!$B$13:$K$57,10,FALSE),"0,00")</f>
        <v>7324.98</v>
      </c>
      <c r="H19" s="88">
        <f t="shared" si="5"/>
        <v>0.81547153912951353</v>
      </c>
      <c r="I19" s="88">
        <f t="shared" si="0"/>
        <v>1.2688342283041745</v>
      </c>
    </row>
    <row r="20" spans="1:9">
      <c r="A20" s="103" t="s">
        <v>0</v>
      </c>
      <c r="B20" s="104" t="s">
        <v>19</v>
      </c>
      <c r="C20" s="104" t="s">
        <v>20</v>
      </c>
      <c r="D20" s="5">
        <v>49.995354701705487</v>
      </c>
      <c r="E20" s="5">
        <f>+IFERROR(VLOOKUP(B20,[1]PR!$B$13:$D$57,3,FALSE),"0,00")</f>
        <v>133</v>
      </c>
      <c r="F20" s="5">
        <f>+IFERROR(VLOOKUP(B20,[1]PR!$B$13:$K$57,7,FALSE),"0,00")</f>
        <v>133</v>
      </c>
      <c r="G20" s="5">
        <f>+IFERROR(VLOOKUP(B20,[1]PR!$B$13:$K$57,10,FALSE),"0,00")</f>
        <v>0</v>
      </c>
      <c r="H20" s="88">
        <f t="shared" si="5"/>
        <v>0</v>
      </c>
      <c r="I20" s="88">
        <f t="shared" si="0"/>
        <v>0</v>
      </c>
    </row>
    <row r="21" spans="1:9">
      <c r="A21" s="103" t="s">
        <v>0</v>
      </c>
      <c r="B21" s="104" t="s">
        <v>21</v>
      </c>
      <c r="C21" s="104" t="s">
        <v>22</v>
      </c>
      <c r="D21" s="5">
        <v>1927.7098679408055</v>
      </c>
      <c r="E21" s="5">
        <f>+IFERROR(VLOOKUP(B21,[1]PR!$B$13:$D$57,3,FALSE),"0,00")</f>
        <v>3451</v>
      </c>
      <c r="F21" s="5">
        <f>+IFERROR(VLOOKUP(B21,[1]PR!$B$13:$K$57,7,FALSE),"0,00")</f>
        <v>2151</v>
      </c>
      <c r="G21" s="5">
        <f>+IFERROR(VLOOKUP(B21,[1]PR!$B$13:$K$57,10,FALSE),"0,00")</f>
        <v>1381.25</v>
      </c>
      <c r="H21" s="88">
        <f t="shared" si="5"/>
        <v>0.71652380006513217</v>
      </c>
      <c r="I21" s="88">
        <f t="shared" si="0"/>
        <v>0.6421431892143189</v>
      </c>
    </row>
    <row r="22" spans="1:9">
      <c r="A22" s="103" t="s">
        <v>0</v>
      </c>
      <c r="B22" s="104" t="s">
        <v>23</v>
      </c>
      <c r="C22" s="104" t="s">
        <v>24</v>
      </c>
      <c r="D22" s="5">
        <v>0</v>
      </c>
      <c r="E22" s="5" t="str">
        <f>+IFERROR(VLOOKUP(B22,[1]PR!$B$13:$D$57,3,FALSE),"0,00")</f>
        <v>0,00</v>
      </c>
      <c r="F22" s="5" t="str">
        <f>+IFERROR(VLOOKUP(B22,[1]PR!$B$13:$K$57,7,FALSE),"0,00")</f>
        <v>0,00</v>
      </c>
      <c r="G22" s="5" t="str">
        <f>+IFERROR(VLOOKUP(B22,[1]PR!$B$13:$K$57,10,FALSE),"0,00")</f>
        <v>0,00</v>
      </c>
      <c r="H22" s="88">
        <f t="shared" si="5"/>
        <v>0</v>
      </c>
      <c r="I22" s="88">
        <f t="shared" si="0"/>
        <v>0</v>
      </c>
    </row>
    <row r="23" spans="1:9">
      <c r="A23" s="103" t="s">
        <v>0</v>
      </c>
      <c r="B23" s="104" t="s">
        <v>25</v>
      </c>
      <c r="C23" s="104" t="s">
        <v>26</v>
      </c>
      <c r="D23" s="5">
        <v>25703.335324175459</v>
      </c>
      <c r="E23" s="5">
        <f>+IFERROR(VLOOKUP(B23,[1]PR!$B$13:$D$57,3,FALSE),"0,00")</f>
        <v>25217</v>
      </c>
      <c r="F23" s="5">
        <f>+IFERROR(VLOOKUP(B23,[1]PR!$B$13:$K$57,7,FALSE),"0,00")</f>
        <v>24139</v>
      </c>
      <c r="G23" s="5">
        <f>+IFERROR(VLOOKUP(B23,[1]PR!$B$13:$K$57,10,FALSE),"0,00")</f>
        <v>23568.15</v>
      </c>
      <c r="H23" s="88">
        <f t="shared" si="5"/>
        <v>0.91692963978230502</v>
      </c>
      <c r="I23" s="88">
        <f t="shared" si="0"/>
        <v>0.97635154728862017</v>
      </c>
    </row>
    <row r="24" spans="1:9">
      <c r="A24" s="103" t="s">
        <v>0</v>
      </c>
      <c r="B24" s="104" t="s">
        <v>126</v>
      </c>
      <c r="C24" s="104" t="s">
        <v>127</v>
      </c>
      <c r="D24" s="5">
        <v>17.257946778153826</v>
      </c>
      <c r="E24" s="5">
        <f>+IFERROR(VLOOKUP(B24,[1]PR!$B$13:$D$57,3,FALSE),"0,00")</f>
        <v>53</v>
      </c>
      <c r="F24" s="5">
        <f>+IFERROR(VLOOKUP(B24,[1]PR!$B$13:$K$57,7,FALSE),"0,00")</f>
        <v>53</v>
      </c>
      <c r="G24" s="5">
        <f>+IFERROR(VLOOKUP(B24,[1]PR!$B$13:$K$57,10,FALSE),"0,00")</f>
        <v>25.02</v>
      </c>
      <c r="H24" s="88">
        <f t="shared" si="5"/>
        <v>1.4497668999461661</v>
      </c>
      <c r="I24" s="88">
        <f t="shared" si="0"/>
        <v>0.4720754716981132</v>
      </c>
    </row>
    <row r="25" spans="1:9">
      <c r="A25" s="103" t="s">
        <v>0</v>
      </c>
      <c r="B25" s="104" t="s">
        <v>128</v>
      </c>
      <c r="C25" s="104" t="s">
        <v>129</v>
      </c>
      <c r="D25" s="5">
        <v>0</v>
      </c>
      <c r="E25" s="5" t="str">
        <f>+IFERROR(VLOOKUP(B25,[1]PR!$B$13:$D$57,3,FALSE),"0,00")</f>
        <v>0,00</v>
      </c>
      <c r="F25" s="5" t="str">
        <f>+IFERROR(VLOOKUP(B25,[1]PR!$B$13:$K$57,7,FALSE),"0,00")</f>
        <v>0,00</v>
      </c>
      <c r="G25" s="5" t="str">
        <f>+IFERROR(VLOOKUP(B25,[1]PR!$B$13:$K$57,10,FALSE),"0,00")</f>
        <v>0,00</v>
      </c>
      <c r="H25" s="88">
        <f t="shared" si="5"/>
        <v>0</v>
      </c>
      <c r="I25" s="88">
        <f t="shared" si="0"/>
        <v>0</v>
      </c>
    </row>
    <row r="26" spans="1:9">
      <c r="A26" s="103" t="s">
        <v>0</v>
      </c>
      <c r="B26" s="104" t="s">
        <v>27</v>
      </c>
      <c r="C26" s="104" t="s">
        <v>28</v>
      </c>
      <c r="D26" s="5">
        <v>0</v>
      </c>
      <c r="E26" s="5">
        <f>+IFERROR(VLOOKUP(B26,[1]PR!$B$13:$D$57,3,FALSE),"0,00")</f>
        <v>2654</v>
      </c>
      <c r="F26" s="5">
        <f>+IFERROR(VLOOKUP(B26,[1]PR!$B$13:$K$57,7,FALSE),"0,00")</f>
        <v>9234</v>
      </c>
      <c r="G26" s="5">
        <f>+IFERROR(VLOOKUP(B26,[1]PR!$B$13:$K$57,10,FALSE),"0,00")</f>
        <v>9269.68</v>
      </c>
      <c r="H26" s="88">
        <f t="shared" si="5"/>
        <v>0</v>
      </c>
      <c r="I26" s="88">
        <f t="shared" si="0"/>
        <v>1.0038639809400043</v>
      </c>
    </row>
    <row r="27" spans="1:9">
      <c r="A27" s="103" t="s">
        <v>0</v>
      </c>
      <c r="B27" s="104" t="s">
        <v>29</v>
      </c>
      <c r="C27" s="104" t="s">
        <v>30</v>
      </c>
      <c r="D27" s="5">
        <v>7148.4730240891895</v>
      </c>
      <c r="E27" s="5">
        <f>+IFERROR(VLOOKUP(B27,[1]PR!$B$13:$D$57,3,FALSE),"0,00")</f>
        <v>1991</v>
      </c>
      <c r="F27" s="5">
        <f>+IFERROR(VLOOKUP(B27,[1]PR!$B$13:$K$57,7,FALSE),"0,00")</f>
        <v>1991</v>
      </c>
      <c r="G27" s="5">
        <f>+IFERROR(VLOOKUP(B27,[1]PR!$B$13:$K$57,10,FALSE),"0,00")</f>
        <v>1567.66</v>
      </c>
      <c r="H27" s="88">
        <f t="shared" si="5"/>
        <v>0.21929998122917177</v>
      </c>
      <c r="I27" s="88">
        <f t="shared" si="0"/>
        <v>0.787373179306881</v>
      </c>
    </row>
    <row r="28" spans="1:9">
      <c r="A28" s="103" t="s">
        <v>0</v>
      </c>
      <c r="B28" s="104" t="s">
        <v>130</v>
      </c>
      <c r="C28" s="104" t="s">
        <v>131</v>
      </c>
      <c r="D28" s="5">
        <v>5102.832304731568</v>
      </c>
      <c r="E28" s="5">
        <f>+IFERROR(VLOOKUP(B28,[1]PR!$B$13:$D$57,3,FALSE),"0,00")</f>
        <v>1327</v>
      </c>
      <c r="F28" s="5">
        <f>+IFERROR(VLOOKUP(B28,[1]PR!$B$13:$K$57,7,FALSE),"0,00")</f>
        <v>1027</v>
      </c>
      <c r="G28" s="5">
        <f>+IFERROR(VLOOKUP(B28,[1]PR!$B$13:$K$57,10,FALSE),"0,00")</f>
        <v>0</v>
      </c>
      <c r="H28" s="88">
        <f t="shared" si="5"/>
        <v>0</v>
      </c>
      <c r="I28" s="88">
        <f t="shared" si="0"/>
        <v>0</v>
      </c>
    </row>
    <row r="29" spans="1:9">
      <c r="A29" s="103" t="s">
        <v>0</v>
      </c>
      <c r="B29" s="104" t="s">
        <v>31</v>
      </c>
      <c r="C29" s="104" t="s">
        <v>32</v>
      </c>
      <c r="D29" s="5">
        <v>3111.0438648881809</v>
      </c>
      <c r="E29" s="5">
        <f>+IFERROR(VLOOKUP(B29,[1]PR!$B$13:$D$57,3,FALSE),"0,00")</f>
        <v>2654</v>
      </c>
      <c r="F29" s="5">
        <f>+IFERROR(VLOOKUP(B29,[1]PR!$B$13:$K$57,7,FALSE),"0,00")</f>
        <v>1654</v>
      </c>
      <c r="G29" s="5">
        <f>+IFERROR(VLOOKUP(B29,[1]PR!$B$13:$K$57,10,FALSE),"0,00")</f>
        <v>650.88</v>
      </c>
      <c r="H29" s="88">
        <f t="shared" si="5"/>
        <v>0.20921595074436353</v>
      </c>
      <c r="I29" s="88">
        <f t="shared" si="0"/>
        <v>0.39351874244256346</v>
      </c>
    </row>
    <row r="30" spans="1:9">
      <c r="A30" s="103" t="s">
        <v>0</v>
      </c>
      <c r="B30" s="104" t="s">
        <v>33</v>
      </c>
      <c r="C30" s="104" t="s">
        <v>34</v>
      </c>
      <c r="D30" s="5">
        <v>1216.8027075452917</v>
      </c>
      <c r="E30" s="5">
        <f>+IFERROR(VLOOKUP(B30,[1]PR!$B$13:$D$57,3,FALSE),"0,00")</f>
        <v>664</v>
      </c>
      <c r="F30" s="5">
        <f>+IFERROR(VLOOKUP(B30,[1]PR!$B$13:$K$57,7,FALSE),"0,00")</f>
        <v>664</v>
      </c>
      <c r="G30" s="5">
        <f>+IFERROR(VLOOKUP(B30,[1]PR!$B$13:$K$57,10,FALSE),"0,00")</f>
        <v>197.06</v>
      </c>
      <c r="H30" s="88">
        <f t="shared" si="5"/>
        <v>0.16194901505235601</v>
      </c>
      <c r="I30" s="88">
        <f t="shared" si="0"/>
        <v>0.29677710843373495</v>
      </c>
    </row>
    <row r="31" spans="1:9">
      <c r="A31" s="103" t="s">
        <v>0</v>
      </c>
      <c r="B31" s="104" t="s">
        <v>35</v>
      </c>
      <c r="C31" s="104" t="s">
        <v>36</v>
      </c>
      <c r="D31" s="5">
        <v>2956.387285154954</v>
      </c>
      <c r="E31" s="5">
        <f>+IFERROR(VLOOKUP(B31,[1]PR!$B$13:$D$57,3,FALSE),"0,00")</f>
        <v>3451</v>
      </c>
      <c r="F31" s="5">
        <f>+IFERROR(VLOOKUP(B31,[1]PR!$B$13:$K$57,7,FALSE),"0,00")</f>
        <v>3451</v>
      </c>
      <c r="G31" s="5">
        <f>+IFERROR(VLOOKUP(B31,[1]PR!$B$13:$K$57,10,FALSE),"0,00")</f>
        <v>2534.8200000000002</v>
      </c>
      <c r="H31" s="88">
        <f t="shared" si="5"/>
        <v>0.8574045804919439</v>
      </c>
      <c r="I31" s="88">
        <f t="shared" si="0"/>
        <v>0.7345175311503912</v>
      </c>
    </row>
    <row r="32" spans="1:9">
      <c r="A32" s="103" t="s">
        <v>0</v>
      </c>
      <c r="B32" s="104" t="s">
        <v>147</v>
      </c>
      <c r="C32" s="104" t="s">
        <v>148</v>
      </c>
      <c r="D32" s="5">
        <v>3899.8938217532682</v>
      </c>
      <c r="E32" s="5">
        <f>+IFERROR(VLOOKUP(B32,[1]PR!$B$13:$D$57,3,FALSE),"0,00")</f>
        <v>4645</v>
      </c>
      <c r="F32" s="5">
        <f>+IFERROR(VLOOKUP(B32,[1]PR!$B$13:$K$57,7,FALSE),"0,00")</f>
        <v>4645</v>
      </c>
      <c r="G32" s="5">
        <f>+IFERROR(VLOOKUP(B32,[1]PR!$B$13:$K$57,10,FALSE),"0,00")</f>
        <v>4121.33</v>
      </c>
      <c r="H32" s="88">
        <f t="shared" si="5"/>
        <v>1.0567800530905689</v>
      </c>
      <c r="I32" s="88">
        <f t="shared" si="0"/>
        <v>0.88726157158234664</v>
      </c>
    </row>
    <row r="33" spans="1:9">
      <c r="A33" s="103" t="s">
        <v>0</v>
      </c>
      <c r="B33" s="104" t="s">
        <v>37</v>
      </c>
      <c r="C33" s="104" t="s">
        <v>38</v>
      </c>
      <c r="D33" s="5">
        <v>370.17851217731766</v>
      </c>
      <c r="E33" s="5">
        <f>+IFERROR(VLOOKUP(B33,[1]PR!$B$13:$D$57,3,FALSE),"0,00")</f>
        <v>796</v>
      </c>
      <c r="F33" s="5">
        <f>+IFERROR(VLOOKUP(B33,[1]PR!$B$13:$K$57,7,FALSE),"0,00")</f>
        <v>796</v>
      </c>
      <c r="G33" s="5">
        <f>+IFERROR(VLOOKUP(B33,[1]PR!$B$13:$K$57,10,FALSE),"0,00")</f>
        <v>363.36</v>
      </c>
      <c r="H33" s="88">
        <f t="shared" si="5"/>
        <v>0.98158047549218219</v>
      </c>
      <c r="I33" s="88">
        <f t="shared" si="0"/>
        <v>0.45648241206030155</v>
      </c>
    </row>
    <row r="34" spans="1:9">
      <c r="A34" s="103" t="s">
        <v>0</v>
      </c>
      <c r="B34" s="104" t="s">
        <v>39</v>
      </c>
      <c r="C34" s="104" t="s">
        <v>40</v>
      </c>
      <c r="D34" s="5">
        <v>321.32191917180967</v>
      </c>
      <c r="E34" s="5">
        <f>+IFERROR(VLOOKUP(B34,[1]PR!$B$13:$D$57,3,FALSE),"0,00")</f>
        <v>398</v>
      </c>
      <c r="F34" s="5">
        <f>+IFERROR(VLOOKUP(B34,[1]PR!$B$13:$K$57,7,FALSE),"0,00")</f>
        <v>1192</v>
      </c>
      <c r="G34" s="5">
        <f>+IFERROR(VLOOKUP(B34,[1]PR!$B$13:$K$57,10,FALSE),"0,00")</f>
        <v>553.63</v>
      </c>
      <c r="H34" s="88">
        <f t="shared" si="5"/>
        <v>1.7229761400247832</v>
      </c>
      <c r="I34" s="88">
        <f t="shared" si="0"/>
        <v>0.46445469798657718</v>
      </c>
    </row>
    <row r="35" spans="1:9">
      <c r="A35" s="103" t="s">
        <v>0</v>
      </c>
      <c r="B35" s="104" t="s">
        <v>41</v>
      </c>
      <c r="C35" s="104" t="s">
        <v>42</v>
      </c>
      <c r="D35" s="5">
        <v>18675.786050832834</v>
      </c>
      <c r="E35" s="5">
        <f>+IFERROR(VLOOKUP(B35,[1]PR!$B$13:$D$57,3,FALSE),"0,00")</f>
        <v>7963</v>
      </c>
      <c r="F35" s="5">
        <f>+IFERROR(VLOOKUP(B35,[1]PR!$B$13:$K$57,7,FALSE),"0,00")</f>
        <v>4963</v>
      </c>
      <c r="G35" s="5">
        <f>+IFERROR(VLOOKUP(B35,[1]PR!$B$13:$K$57,10,FALSE),"0,00")</f>
        <v>4494.4399999999996</v>
      </c>
      <c r="H35" s="88">
        <f t="shared" si="5"/>
        <v>0.24065600172152182</v>
      </c>
      <c r="I35" s="88">
        <f t="shared" si="0"/>
        <v>0.90558936127342327</v>
      </c>
    </row>
    <row r="36" spans="1:9">
      <c r="A36" s="103" t="s">
        <v>0</v>
      </c>
      <c r="B36" s="104" t="s">
        <v>43</v>
      </c>
      <c r="C36" s="104" t="s">
        <v>44</v>
      </c>
      <c r="D36" s="5">
        <v>12169.066295042803</v>
      </c>
      <c r="E36" s="5">
        <f>+IFERROR(VLOOKUP(B36,[1]PR!$B$13:$D$57,3,FALSE),"0,00")</f>
        <v>15475</v>
      </c>
      <c r="F36" s="5">
        <f>+IFERROR(VLOOKUP(B36,[1]PR!$B$13:$K$57,7,FALSE),"0,00")</f>
        <v>15167</v>
      </c>
      <c r="G36" s="5">
        <f>+IFERROR(VLOOKUP(B36,[1]PR!$B$13:$K$57,10,FALSE),"0,00")</f>
        <v>19565.8</v>
      </c>
      <c r="H36" s="88">
        <f t="shared" si="5"/>
        <v>1.6078308331650994</v>
      </c>
      <c r="I36" s="88">
        <f t="shared" si="0"/>
        <v>1.2900243950682402</v>
      </c>
    </row>
    <row r="37" spans="1:9">
      <c r="A37" s="103" t="s">
        <v>0</v>
      </c>
      <c r="B37" s="104" t="s">
        <v>45</v>
      </c>
      <c r="C37" s="104" t="s">
        <v>46</v>
      </c>
      <c r="D37" s="5">
        <v>6603.9219589886516</v>
      </c>
      <c r="E37" s="5">
        <f>+IFERROR(VLOOKUP(B37,[1]PR!$B$13:$D$57,3,FALSE),"0,00")</f>
        <v>6636</v>
      </c>
      <c r="F37" s="5">
        <f>+IFERROR(VLOOKUP(B37,[1]PR!$B$13:$K$57,7,FALSE),"0,00")</f>
        <v>5636</v>
      </c>
      <c r="G37" s="5">
        <f>+IFERROR(VLOOKUP(B37,[1]PR!$B$13:$K$57,10,FALSE),"0,00")</f>
        <v>6333.55</v>
      </c>
      <c r="H37" s="88">
        <f t="shared" si="5"/>
        <v>0.9590588803641682</v>
      </c>
      <c r="I37" s="88">
        <f t="shared" si="0"/>
        <v>1.1237668559261889</v>
      </c>
    </row>
    <row r="38" spans="1:9">
      <c r="A38" s="103" t="s">
        <v>0</v>
      </c>
      <c r="B38" s="104" t="s">
        <v>47</v>
      </c>
      <c r="C38" s="104" t="s">
        <v>48</v>
      </c>
      <c r="D38" s="5">
        <v>4695.64005574358</v>
      </c>
      <c r="E38" s="5">
        <f>+IFERROR(VLOOKUP(B38,[1]PR!$B$13:$D$57,3,FALSE),"0,00")</f>
        <v>5707</v>
      </c>
      <c r="F38" s="5">
        <f>+IFERROR(VLOOKUP(B38,[1]PR!$B$13:$K$57,7,FALSE),"0,00")</f>
        <v>4152</v>
      </c>
      <c r="G38" s="5">
        <f>+IFERROR(VLOOKUP(B38,[1]PR!$B$13:$K$57,10,FALSE),"0,00")</f>
        <v>4721.16</v>
      </c>
      <c r="H38" s="88">
        <f t="shared" si="5"/>
        <v>1.0054348169692446</v>
      </c>
      <c r="I38" s="88">
        <f t="shared" si="0"/>
        <v>1.1370809248554914</v>
      </c>
    </row>
    <row r="39" spans="1:9">
      <c r="A39" s="103" t="s">
        <v>0</v>
      </c>
      <c r="B39" s="104" t="s">
        <v>132</v>
      </c>
      <c r="C39" s="104" t="s">
        <v>133</v>
      </c>
      <c r="D39" s="5">
        <v>1094.9631694206648</v>
      </c>
      <c r="E39" s="5">
        <f>+IFERROR(VLOOKUP(B39,[1]PR!$B$13:$D$57,3,FALSE),"0,00")</f>
        <v>1327</v>
      </c>
      <c r="F39" s="5">
        <f>+IFERROR(VLOOKUP(B39,[1]PR!$B$13:$K$57,7,FALSE),"0,00")</f>
        <v>1327</v>
      </c>
      <c r="G39" s="5">
        <f>+IFERROR(VLOOKUP(B39,[1]PR!$B$13:$K$57,10,FALSE),"0,00")</f>
        <v>1095</v>
      </c>
      <c r="H39" s="88">
        <f t="shared" si="5"/>
        <v>1.0000336363636364</v>
      </c>
      <c r="I39" s="88">
        <f t="shared" si="0"/>
        <v>0.82516955538809345</v>
      </c>
    </row>
    <row r="40" spans="1:9">
      <c r="A40" s="103" t="s">
        <v>0</v>
      </c>
      <c r="B40" s="104" t="s">
        <v>49</v>
      </c>
      <c r="C40" s="104" t="s">
        <v>50</v>
      </c>
      <c r="D40" s="5">
        <v>4187.3170084278981</v>
      </c>
      <c r="E40" s="5">
        <f>+IFERROR(VLOOKUP(B40,[1]PR!$B$13:$D$57,3,FALSE),"0,00")</f>
        <v>4911</v>
      </c>
      <c r="F40" s="5">
        <f>+IFERROR(VLOOKUP(B40,[1]PR!$B$13:$K$57,7,FALSE),"0,00")</f>
        <v>4911</v>
      </c>
      <c r="G40" s="5">
        <f>+IFERROR(VLOOKUP(B40,[1]PR!$B$13:$K$57,10,FALSE),"0,00")</f>
        <v>4697.29</v>
      </c>
      <c r="H40" s="88">
        <f t="shared" si="5"/>
        <v>1.1217899171583305</v>
      </c>
      <c r="I40" s="88">
        <f t="shared" si="0"/>
        <v>0.95648340460191406</v>
      </c>
    </row>
    <row r="41" spans="1:9">
      <c r="A41" s="103" t="s">
        <v>0</v>
      </c>
      <c r="B41" s="104" t="s">
        <v>149</v>
      </c>
      <c r="C41" s="104" t="s">
        <v>150</v>
      </c>
      <c r="D41" s="5">
        <v>2256.340832172009</v>
      </c>
      <c r="E41" s="5">
        <f>+IFERROR(VLOOKUP(B41,[1]PR!$B$13:$D$57,3,FALSE),"0,00")</f>
        <v>2389</v>
      </c>
      <c r="F41" s="5">
        <f>+IFERROR(VLOOKUP(B41,[1]PR!$B$13:$K$57,7,FALSE),"0,00")</f>
        <v>2389</v>
      </c>
      <c r="G41" s="5">
        <f>+IFERROR(VLOOKUP(B41,[1]PR!$B$13:$K$57,10,FALSE),"0,00")</f>
        <v>2167.4899999999998</v>
      </c>
      <c r="H41" s="88">
        <f t="shared" si="5"/>
        <v>0.9606217150772921</v>
      </c>
      <c r="I41" s="88">
        <f t="shared" si="0"/>
        <v>0.90727919631645026</v>
      </c>
    </row>
    <row r="42" spans="1:9">
      <c r="A42" s="103" t="s">
        <v>0</v>
      </c>
      <c r="B42" s="105">
        <v>32354</v>
      </c>
      <c r="C42" s="104" t="s">
        <v>134</v>
      </c>
      <c r="D42" s="5">
        <v>0</v>
      </c>
      <c r="E42" s="5" t="str">
        <f>+IFERROR(VLOOKUP(B42,[1]PR!$B$13:$D$57,3,FALSE),"0,00")</f>
        <v>0,00</v>
      </c>
      <c r="F42" s="5" t="str">
        <f>+IFERROR(VLOOKUP(B42,[1]PR!$B$13:$K$57,7,FALSE),"0,00")</f>
        <v>0,00</v>
      </c>
      <c r="G42" s="5" t="str">
        <f>+IFERROR(VLOOKUP(B42,[1]PR!$B$13:$K$57,10,FALSE),"0,00")</f>
        <v>0,00</v>
      </c>
      <c r="H42" s="88">
        <f t="shared" si="5"/>
        <v>0</v>
      </c>
      <c r="I42" s="88">
        <f t="shared" si="0"/>
        <v>0</v>
      </c>
    </row>
    <row r="43" spans="1:9">
      <c r="A43" s="103" t="s">
        <v>0</v>
      </c>
      <c r="B43" s="104" t="s">
        <v>143</v>
      </c>
      <c r="C43" s="104" t="s">
        <v>144</v>
      </c>
      <c r="D43" s="5">
        <v>0</v>
      </c>
      <c r="E43" s="5">
        <f>+IFERROR(VLOOKUP(B43,[1]PR!$B$13:$D$57,3,FALSE),"0,00")</f>
        <v>0</v>
      </c>
      <c r="F43" s="5">
        <f>+IFERROR(VLOOKUP(B43,[1]PR!$B$13:$K$57,7,FALSE),"0,00")</f>
        <v>5129</v>
      </c>
      <c r="G43" s="5">
        <f>+IFERROR(VLOOKUP(B43,[1]PR!$B$13:$K$57,10,FALSE),"0,00")</f>
        <v>5288.95</v>
      </c>
      <c r="H43" s="88">
        <f t="shared" si="5"/>
        <v>0</v>
      </c>
      <c r="I43" s="88">
        <f t="shared" si="0"/>
        <v>1.0311854162604797</v>
      </c>
    </row>
    <row r="44" spans="1:9">
      <c r="A44" s="103" t="s">
        <v>0</v>
      </c>
      <c r="B44" s="105">
        <v>32363</v>
      </c>
      <c r="C44" s="104" t="s">
        <v>121</v>
      </c>
      <c r="D44" s="5">
        <v>0</v>
      </c>
      <c r="E44" s="5" t="str">
        <f>+IFERROR(VLOOKUP(B44,[1]PR!$B$13:$D$57,3,FALSE),"0,00")</f>
        <v>0,00</v>
      </c>
      <c r="F44" s="5" t="str">
        <f>+IFERROR(VLOOKUP(B44,[1]PR!$B$13:$K$57,7,FALSE),"0,00")</f>
        <v>0,00</v>
      </c>
      <c r="G44" s="5" t="str">
        <f>+IFERROR(VLOOKUP(B44,[1]PR!$B$13:$K$57,10,FALSE),"0,00")</f>
        <v>0,00</v>
      </c>
      <c r="H44" s="88">
        <f t="shared" si="5"/>
        <v>0</v>
      </c>
      <c r="I44" s="88">
        <f t="shared" si="0"/>
        <v>0</v>
      </c>
    </row>
    <row r="45" spans="1:9">
      <c r="A45" s="103" t="s">
        <v>0</v>
      </c>
      <c r="B45" s="105" t="s">
        <v>183</v>
      </c>
      <c r="C45" s="104" t="s">
        <v>184</v>
      </c>
      <c r="D45" s="5">
        <v>1066.0853407658105</v>
      </c>
      <c r="E45" s="5">
        <f>+IFERROR(VLOOKUP(B45,[1]PR!$B$13:$D$57,3,FALSE),"0,00")</f>
        <v>0</v>
      </c>
      <c r="F45" s="5">
        <f>+IFERROR(VLOOKUP(B45,[1]PR!$B$13:$K$57,7,FALSE),"0,00")</f>
        <v>762</v>
      </c>
      <c r="G45" s="5">
        <f>+IFERROR(VLOOKUP(B45,[1]PR!$B$13:$K$57,10,FALSE),"0,00")</f>
        <v>762.22</v>
      </c>
      <c r="H45" s="88">
        <f t="shared" si="5"/>
        <v>0.71497090416088804</v>
      </c>
      <c r="I45" s="88">
        <f t="shared" si="0"/>
        <v>1.0002887139107612</v>
      </c>
    </row>
    <row r="46" spans="1:9">
      <c r="A46" s="103" t="s">
        <v>0</v>
      </c>
      <c r="B46" s="104" t="s">
        <v>135</v>
      </c>
      <c r="C46" s="104" t="s">
        <v>136</v>
      </c>
      <c r="D46" s="5">
        <v>0</v>
      </c>
      <c r="E46" s="5">
        <f>+IFERROR(VLOOKUP(B46,[1]PR!$B$13:$D$57,3,FALSE),"0,00")</f>
        <v>1327</v>
      </c>
      <c r="F46" s="5">
        <f>+IFERROR(VLOOKUP(B46,[1]PR!$B$13:$K$57,7,FALSE),"0,00")</f>
        <v>0</v>
      </c>
      <c r="G46" s="5">
        <f>+IFERROR(VLOOKUP(B46,[1]PR!$B$13:$K$57,10,FALSE),"0,00")</f>
        <v>0</v>
      </c>
      <c r="H46" s="88">
        <f t="shared" si="5"/>
        <v>0</v>
      </c>
      <c r="I46" s="88">
        <f t="shared" si="0"/>
        <v>0</v>
      </c>
    </row>
    <row r="47" spans="1:9">
      <c r="A47" s="103" t="s">
        <v>0</v>
      </c>
      <c r="B47" s="104" t="s">
        <v>51</v>
      </c>
      <c r="C47" s="104" t="s">
        <v>52</v>
      </c>
      <c r="D47" s="5">
        <v>2960.0504346671974</v>
      </c>
      <c r="E47" s="5">
        <f>+IFERROR(VLOOKUP(B47,[1]PR!$B$13:$D$57,3,FALSE),"0,00")</f>
        <v>2654</v>
      </c>
      <c r="F47" s="5">
        <f>+IFERROR(VLOOKUP(B47,[1]PR!$B$13:$K$57,7,FALSE),"0,00")</f>
        <v>2154</v>
      </c>
      <c r="G47" s="5">
        <f>+IFERROR(VLOOKUP(B47,[1]PR!$B$13:$K$57,10,FALSE),"0,00")</f>
        <v>510.8</v>
      </c>
      <c r="H47" s="88">
        <f t="shared" si="5"/>
        <v>0.17256462728393679</v>
      </c>
      <c r="I47" s="88">
        <f t="shared" si="0"/>
        <v>0.23714020427112351</v>
      </c>
    </row>
    <row r="48" spans="1:9">
      <c r="A48" s="103" t="s">
        <v>0</v>
      </c>
      <c r="B48" s="104" t="s">
        <v>53</v>
      </c>
      <c r="C48" s="104" t="s">
        <v>54</v>
      </c>
      <c r="D48" s="5">
        <v>2229.7431813657176</v>
      </c>
      <c r="E48" s="5">
        <f>+IFERROR(VLOOKUP(B48,[1]PR!$B$13:$D$57,3,FALSE),"0,00")</f>
        <v>2920</v>
      </c>
      <c r="F48" s="5">
        <f>+IFERROR(VLOOKUP(B48,[1]PR!$B$13:$K$57,7,FALSE),"0,00")</f>
        <v>2920</v>
      </c>
      <c r="G48" s="5">
        <f>+IFERROR(VLOOKUP(B48,[1]PR!$B$13:$K$57,10,FALSE),"0,00")</f>
        <v>2714.19</v>
      </c>
      <c r="H48" s="88">
        <f t="shared" si="5"/>
        <v>1.2172657473214286</v>
      </c>
      <c r="I48" s="88">
        <f t="shared" si="0"/>
        <v>0.92951712328767122</v>
      </c>
    </row>
    <row r="49" spans="1:9">
      <c r="A49" s="103" t="s">
        <v>0</v>
      </c>
      <c r="B49" s="104" t="s">
        <v>55</v>
      </c>
      <c r="C49" s="104" t="s">
        <v>56</v>
      </c>
      <c r="D49" s="5">
        <v>1859.5567058198951</v>
      </c>
      <c r="E49" s="5">
        <f>+IFERROR(VLOOKUP(B49,[1]PR!$B$13:$D$57,3,FALSE),"0,00")</f>
        <v>398</v>
      </c>
      <c r="F49" s="5">
        <f>+IFERROR(VLOOKUP(B49,[1]PR!$B$13:$K$57,7,FALSE),"0,00")</f>
        <v>398</v>
      </c>
      <c r="G49" s="5">
        <f>+IFERROR(VLOOKUP(B49,[1]PR!$B$13:$K$57,10,FALSE),"0,00")</f>
        <v>2260.88</v>
      </c>
      <c r="H49" s="88">
        <f t="shared" si="5"/>
        <v>1.2158166475505021</v>
      </c>
      <c r="I49" s="88">
        <f t="shared" si="0"/>
        <v>5.680603015075377</v>
      </c>
    </row>
    <row r="50" spans="1:9">
      <c r="A50" s="103" t="s">
        <v>0</v>
      </c>
      <c r="B50" s="104" t="s">
        <v>137</v>
      </c>
      <c r="C50" s="104" t="s">
        <v>138</v>
      </c>
      <c r="D50" s="5">
        <v>565.02753998274602</v>
      </c>
      <c r="E50" s="5">
        <f>+IFERROR(VLOOKUP(B50,[1]PR!$B$13:$D$57,3,FALSE),"0,00")</f>
        <v>1327</v>
      </c>
      <c r="F50" s="5">
        <f>+IFERROR(VLOOKUP(B50,[1]PR!$B$13:$K$57,7,FALSE),"0,00")</f>
        <v>1327</v>
      </c>
      <c r="G50" s="5">
        <f>+IFERROR(VLOOKUP(B50,[1]PR!$B$13:$K$57,10,FALSE),"0,00")</f>
        <v>948.05</v>
      </c>
      <c r="H50" s="88">
        <f t="shared" si="5"/>
        <v>1.6778828161702528</v>
      </c>
      <c r="I50" s="88">
        <f t="shared" si="0"/>
        <v>0.71443104747550867</v>
      </c>
    </row>
    <row r="51" spans="1:9">
      <c r="A51" s="103" t="s">
        <v>0</v>
      </c>
      <c r="B51" s="12" t="s">
        <v>178</v>
      </c>
      <c r="C51" s="12" t="s">
        <v>179</v>
      </c>
      <c r="D51" s="5">
        <v>1360.6078704625388</v>
      </c>
      <c r="E51" s="5">
        <f>+IFERROR(VLOOKUP(B51,[1]PR!$B$13:$D$57,3,FALSE),"0,00")</f>
        <v>1327</v>
      </c>
      <c r="F51" s="5">
        <f>+IFERROR(VLOOKUP(B51,[1]PR!$B$13:$K$57,7,FALSE),"0,00")</f>
        <v>1327</v>
      </c>
      <c r="G51" s="5">
        <f>+IFERROR(VLOOKUP(B51,[1]PR!$B$13:$K$57,10,FALSE),"0,00")</f>
        <v>1491.79</v>
      </c>
      <c r="H51" s="88">
        <f t="shared" si="5"/>
        <v>1.0964143544847096</v>
      </c>
      <c r="I51" s="88">
        <f t="shared" si="0"/>
        <v>1.1241823662396382</v>
      </c>
    </row>
    <row r="52" spans="1:9">
      <c r="A52" s="103" t="s">
        <v>0</v>
      </c>
      <c r="B52" s="104" t="s">
        <v>57</v>
      </c>
      <c r="C52" s="104" t="s">
        <v>58</v>
      </c>
      <c r="D52" s="5">
        <v>13027.075452916582</v>
      </c>
      <c r="E52" s="5">
        <f>+IFERROR(VLOOKUP(B52,[1]PR!$B$13:$D$57,3,FALSE),"0,00")</f>
        <v>18581</v>
      </c>
      <c r="F52" s="5">
        <f>+IFERROR(VLOOKUP(B52,[1]PR!$B$13:$K$57,7,FALSE),"0,00")</f>
        <v>13681</v>
      </c>
      <c r="G52" s="5">
        <f>+IFERROR(VLOOKUP(B52,[1]PR!$B$13:$K$57,10,FALSE),"0,00")</f>
        <v>13389.2</v>
      </c>
      <c r="H52" s="88">
        <f t="shared" si="5"/>
        <v>1.0277978390769467</v>
      </c>
      <c r="I52" s="88">
        <f t="shared" si="0"/>
        <v>0.97867114976975378</v>
      </c>
    </row>
    <row r="53" spans="1:9">
      <c r="A53" s="103" t="s">
        <v>0</v>
      </c>
      <c r="B53" s="104" t="s">
        <v>59</v>
      </c>
      <c r="C53" s="104" t="s">
        <v>60</v>
      </c>
      <c r="D53" s="5">
        <v>2666.1623199946912</v>
      </c>
      <c r="E53" s="5">
        <f>+IFERROR(VLOOKUP(B53,[1]PR!$B$13:$D$57,3,FALSE),"0,00")</f>
        <v>1991</v>
      </c>
      <c r="F53" s="5">
        <f>+IFERROR(VLOOKUP(B53,[1]PR!$B$13:$K$57,7,FALSE),"0,00")</f>
        <v>1991</v>
      </c>
      <c r="G53" s="5">
        <f>+IFERROR(VLOOKUP(B53,[1]PR!$B$13:$K$57,10,FALSE),"0,00")</f>
        <v>2946.35</v>
      </c>
      <c r="H53" s="88">
        <f t="shared" si="5"/>
        <v>1.1050902557222648</v>
      </c>
      <c r="I53" s="88">
        <f t="shared" si="0"/>
        <v>1.4798342541436464</v>
      </c>
    </row>
    <row r="54" spans="1:9">
      <c r="A54" s="103" t="s">
        <v>0</v>
      </c>
      <c r="B54" s="105">
        <v>32411</v>
      </c>
      <c r="C54" s="104" t="s">
        <v>310</v>
      </c>
      <c r="D54" s="5">
        <v>162.58544030791691</v>
      </c>
      <c r="E54" s="5" t="str">
        <f>+IFERROR(VLOOKUP(B54,[1]PR!$B$13:$D$57,3,FALSE),"0,00")</f>
        <v>0,00</v>
      </c>
      <c r="F54" s="5" t="str">
        <f>+IFERROR(VLOOKUP(B54,[1]PR!$B$13:$K$57,7,FALSE),"0,00")</f>
        <v>0,00</v>
      </c>
      <c r="G54" s="5" t="str">
        <f>+IFERROR(VLOOKUP(B54,[1]PR!$B$13:$K$57,10,FALSE),"0,00")</f>
        <v>0,00</v>
      </c>
      <c r="H54" s="88">
        <f t="shared" si="5"/>
        <v>0</v>
      </c>
      <c r="I54" s="88">
        <f t="shared" si="0"/>
        <v>0</v>
      </c>
    </row>
    <row r="55" spans="1:9">
      <c r="A55" s="103" t="s">
        <v>0</v>
      </c>
      <c r="B55" s="104" t="s">
        <v>61</v>
      </c>
      <c r="C55" s="104" t="s">
        <v>62</v>
      </c>
      <c r="D55" s="5">
        <v>2385.4628707943461</v>
      </c>
      <c r="E55" s="5">
        <f>+IFERROR(VLOOKUP(B55,[1]PR!$B$13:$D$57,3,FALSE),"0,00")</f>
        <v>2389</v>
      </c>
      <c r="F55" s="5">
        <f>+IFERROR(VLOOKUP(B55,[1]PR!$B$13:$K$57,7,FALSE),"0,00")</f>
        <v>2444</v>
      </c>
      <c r="G55" s="5">
        <f>+IFERROR(VLOOKUP(B55,[1]PR!$B$13:$K$57,10,FALSE),"0,00")</f>
        <v>2443.3000000000002</v>
      </c>
      <c r="H55" s="88">
        <f t="shared" si="5"/>
        <v>1.0242456631431009</v>
      </c>
      <c r="I55" s="88">
        <f t="shared" si="0"/>
        <v>0.99971358428805246</v>
      </c>
    </row>
    <row r="56" spans="1:9">
      <c r="A56" s="103" t="s">
        <v>0</v>
      </c>
      <c r="B56" s="104" t="s">
        <v>63</v>
      </c>
      <c r="C56" s="104" t="s">
        <v>64</v>
      </c>
      <c r="D56" s="5">
        <v>840.10750547481575</v>
      </c>
      <c r="E56" s="5">
        <f>+IFERROR(VLOOKUP(B56,[1]PR!$B$13:$D$57,3,FALSE),"0,00")</f>
        <v>398</v>
      </c>
      <c r="F56" s="5">
        <f>+IFERROR(VLOOKUP(B56,[1]PR!$B$13:$K$57,7,FALSE),"0,00")</f>
        <v>1503</v>
      </c>
      <c r="G56" s="5">
        <f>+IFERROR(VLOOKUP(B56,[1]PR!$B$13:$K$57,10,FALSE),"0,00")</f>
        <v>1616.64</v>
      </c>
      <c r="H56" s="88">
        <f t="shared" si="5"/>
        <v>1.9243251482276666</v>
      </c>
      <c r="I56" s="88">
        <f t="shared" si="0"/>
        <v>1.0756087824351299</v>
      </c>
    </row>
    <row r="57" spans="1:9">
      <c r="A57" s="103" t="s">
        <v>0</v>
      </c>
      <c r="B57" s="104" t="s">
        <v>65</v>
      </c>
      <c r="C57" s="104" t="s">
        <v>66</v>
      </c>
      <c r="D57" s="5">
        <v>66.361404207313029</v>
      </c>
      <c r="E57" s="5">
        <f>+IFERROR(VLOOKUP(B57,[1]PR!$B$13:$D$57,3,FALSE),"0,00")</f>
        <v>133</v>
      </c>
      <c r="F57" s="5">
        <f>+IFERROR(VLOOKUP(B57,[1]PR!$B$13:$K$57,7,FALSE),"0,00")</f>
        <v>233</v>
      </c>
      <c r="G57" s="5">
        <f>+IFERROR(VLOOKUP(B57,[1]PR!$B$13:$K$57,10,FALSE),"0,00")</f>
        <v>199.09</v>
      </c>
      <c r="H57" s="88">
        <f t="shared" si="5"/>
        <v>3.0000872099999998</v>
      </c>
      <c r="I57" s="88">
        <f t="shared" si="0"/>
        <v>0.85446351931330478</v>
      </c>
    </row>
    <row r="58" spans="1:9">
      <c r="A58" s="103" t="s">
        <v>0</v>
      </c>
      <c r="B58" s="104" t="s">
        <v>67</v>
      </c>
      <c r="C58" s="104" t="s">
        <v>68</v>
      </c>
      <c r="D58" s="5">
        <v>0</v>
      </c>
      <c r="E58" s="5">
        <f>+IFERROR(VLOOKUP(B58,[1]PR!$B$13:$D$57,3,FALSE),"0,00")</f>
        <v>133</v>
      </c>
      <c r="F58" s="5">
        <f>+IFERROR(VLOOKUP(B58,[1]PR!$B$13:$K$57,7,FALSE),"0,00")</f>
        <v>133</v>
      </c>
      <c r="G58" s="5">
        <f>+IFERROR(VLOOKUP(B58,[1]PR!$B$13:$K$57,10,FALSE),"0,00")</f>
        <v>0</v>
      </c>
      <c r="H58" s="88">
        <f t="shared" si="5"/>
        <v>0</v>
      </c>
      <c r="I58" s="88">
        <f t="shared" si="0"/>
        <v>0</v>
      </c>
    </row>
    <row r="59" spans="1:9">
      <c r="A59" s="103" t="s">
        <v>0</v>
      </c>
      <c r="B59" s="104" t="s">
        <v>69</v>
      </c>
      <c r="C59" s="104" t="s">
        <v>70</v>
      </c>
      <c r="D59" s="5">
        <v>1881.9430619151901</v>
      </c>
      <c r="E59" s="5">
        <f>+IFERROR(VLOOKUP(B59,[1]PR!$B$13:$D$57,3,FALSE),"0,00")</f>
        <v>1991</v>
      </c>
      <c r="F59" s="5">
        <f>+IFERROR(VLOOKUP(B59,[1]PR!$B$13:$K$57,7,FALSE),"0,00")</f>
        <v>991</v>
      </c>
      <c r="G59" s="5">
        <f>+IFERROR(VLOOKUP(B59,[1]PR!$B$13:$K$57,10,FALSE),"0,00")</f>
        <v>511</v>
      </c>
      <c r="H59" s="88">
        <f t="shared" si="5"/>
        <v>0.271527874748757</v>
      </c>
      <c r="I59" s="88">
        <f t="shared" si="0"/>
        <v>0.51564076690211902</v>
      </c>
    </row>
    <row r="60" spans="1:9">
      <c r="A60" s="103" t="s">
        <v>0</v>
      </c>
      <c r="B60" s="104" t="s">
        <v>151</v>
      </c>
      <c r="C60" s="104" t="s">
        <v>152</v>
      </c>
      <c r="D60" s="5">
        <v>1007.5917446413165</v>
      </c>
      <c r="E60" s="5">
        <f>+IFERROR(VLOOKUP(B60,[1]PR!$B$13:$D$57,3,FALSE),"0,00")</f>
        <v>1062</v>
      </c>
      <c r="F60" s="5">
        <f>+IFERROR(VLOOKUP(B60,[1]PR!$B$13:$K$57,7,FALSE),"0,00")</f>
        <v>982</v>
      </c>
      <c r="G60" s="5">
        <f>+IFERROR(VLOOKUP(B60,[1]PR!$B$13:$K$57,10,FALSE),"0,00")</f>
        <v>982</v>
      </c>
      <c r="H60" s="88">
        <f t="shared" si="5"/>
        <v>0.97460107749252489</v>
      </c>
      <c r="I60" s="88">
        <f t="shared" si="0"/>
        <v>1</v>
      </c>
    </row>
    <row r="61" spans="1:9">
      <c r="A61" s="203" t="s">
        <v>0</v>
      </c>
      <c r="B61" s="166" t="s">
        <v>71</v>
      </c>
      <c r="C61" s="166" t="s">
        <v>72</v>
      </c>
      <c r="D61" s="197">
        <v>0</v>
      </c>
      <c r="E61" s="197" t="str">
        <f>+IFERROR(VLOOKUP(B61,[1]PR!$B$13:$D$57,3,FALSE),"0,00")</f>
        <v>0,00</v>
      </c>
      <c r="F61" s="197" t="str">
        <f>+IFERROR(VLOOKUP(B61,[1]PR!$B$13:$K$57,7,FALSE),"0,00")</f>
        <v>0,00</v>
      </c>
      <c r="G61" s="197" t="str">
        <f>+IFERROR(VLOOKUP(B61,[1]PR!$B$13:$K$57,10,FALSE),"0,00")</f>
        <v>0,00</v>
      </c>
      <c r="H61" s="200">
        <f t="shared" si="5"/>
        <v>0</v>
      </c>
      <c r="I61" s="200">
        <f t="shared" si="0"/>
        <v>0</v>
      </c>
    </row>
    <row r="62" spans="1:9">
      <c r="A62" s="157"/>
      <c r="B62" s="158" t="s">
        <v>113</v>
      </c>
      <c r="C62" s="158" t="s">
        <v>114</v>
      </c>
      <c r="D62" s="159">
        <f>+D63</f>
        <v>1756386.9852014068</v>
      </c>
      <c r="E62" s="159">
        <f t="shared" ref="E62:G62" si="9">+E63</f>
        <v>2030544</v>
      </c>
      <c r="F62" s="159">
        <f t="shared" si="9"/>
        <v>2139829</v>
      </c>
      <c r="G62" s="159">
        <f t="shared" si="9"/>
        <v>1945637.7899999998</v>
      </c>
      <c r="H62" s="160">
        <f t="shared" si="5"/>
        <v>1.1077500610020128</v>
      </c>
      <c r="I62" s="160">
        <f t="shared" si="0"/>
        <v>0.90924919234200485</v>
      </c>
    </row>
    <row r="63" spans="1:9">
      <c r="A63" s="223"/>
      <c r="B63" s="223" t="s">
        <v>115</v>
      </c>
      <c r="C63" s="224" t="s">
        <v>381</v>
      </c>
      <c r="D63" s="225">
        <f>SUM(D64:D79)</f>
        <v>1756386.9852014068</v>
      </c>
      <c r="E63" s="225">
        <f t="shared" ref="E63:G63" si="10">SUM(E64:E79)</f>
        <v>2030544</v>
      </c>
      <c r="F63" s="225">
        <f t="shared" si="10"/>
        <v>2139829</v>
      </c>
      <c r="G63" s="225">
        <f t="shared" si="10"/>
        <v>1945637.7899999998</v>
      </c>
      <c r="H63" s="226">
        <f t="shared" ref="H63" si="11">IFERROR(G63/D63,)</f>
        <v>1.1077500610020128</v>
      </c>
      <c r="I63" s="226">
        <f t="shared" ref="I63" si="12">IFERROR(G63/F63,)</f>
        <v>0.90924919234200485</v>
      </c>
    </row>
    <row r="64" spans="1:9">
      <c r="A64" s="187" t="s">
        <v>115</v>
      </c>
      <c r="B64" s="170" t="s">
        <v>82</v>
      </c>
      <c r="C64" s="153" t="s">
        <v>83</v>
      </c>
      <c r="D64" s="171">
        <v>1423121.1984869598</v>
      </c>
      <c r="E64" s="171">
        <f>+[1]VR!D13</f>
        <v>1668127</v>
      </c>
      <c r="F64" s="171">
        <f>+[1]VR!H13</f>
        <v>1748627</v>
      </c>
      <c r="G64" s="171">
        <v>1583330.38</v>
      </c>
      <c r="H64" s="173">
        <f t="shared" si="5"/>
        <v>1.1125759223342131</v>
      </c>
      <c r="I64" s="173">
        <f t="shared" si="0"/>
        <v>0.9054706235234844</v>
      </c>
    </row>
    <row r="65" spans="1:9">
      <c r="A65" s="106">
        <v>49</v>
      </c>
      <c r="B65" s="105">
        <v>31113</v>
      </c>
      <c r="C65" s="104" t="s">
        <v>156</v>
      </c>
      <c r="D65" s="5">
        <v>5781.862101002057</v>
      </c>
      <c r="E65" s="5">
        <v>0</v>
      </c>
      <c r="F65" s="5">
        <v>0</v>
      </c>
      <c r="G65" s="5">
        <v>0</v>
      </c>
      <c r="H65" s="88">
        <f t="shared" si="5"/>
        <v>0</v>
      </c>
      <c r="I65" s="88">
        <f t="shared" si="0"/>
        <v>0</v>
      </c>
    </row>
    <row r="66" spans="1:9">
      <c r="A66" s="103" t="s">
        <v>115</v>
      </c>
      <c r="B66" s="105" t="s">
        <v>84</v>
      </c>
      <c r="C66" s="104" t="s">
        <v>85</v>
      </c>
      <c r="D66" s="5">
        <v>34823.838343619354</v>
      </c>
      <c r="E66" s="5">
        <f>+[1]VR!D14</f>
        <v>33864</v>
      </c>
      <c r="F66" s="5">
        <f>+[1]VR!H14</f>
        <v>33864</v>
      </c>
      <c r="G66" s="5">
        <v>31414.489999999998</v>
      </c>
      <c r="H66" s="88">
        <f t="shared" si="5"/>
        <v>0.90209728433786973</v>
      </c>
      <c r="I66" s="88">
        <f t="shared" si="0"/>
        <v>0.92766625324828722</v>
      </c>
    </row>
    <row r="67" spans="1:9">
      <c r="A67" s="103" t="s">
        <v>115</v>
      </c>
      <c r="B67" s="105">
        <v>31214</v>
      </c>
      <c r="C67" s="104" t="s">
        <v>315</v>
      </c>
      <c r="D67" s="5">
        <v>0</v>
      </c>
      <c r="E67" s="5">
        <v>0</v>
      </c>
      <c r="F67" s="5">
        <v>0</v>
      </c>
      <c r="G67" s="5">
        <v>5500</v>
      </c>
      <c r="H67" s="88">
        <f t="shared" si="5"/>
        <v>0</v>
      </c>
      <c r="I67" s="88">
        <f t="shared" si="0"/>
        <v>0</v>
      </c>
    </row>
    <row r="68" spans="1:9">
      <c r="A68" s="103" t="s">
        <v>115</v>
      </c>
      <c r="B68" s="105" t="s">
        <v>86</v>
      </c>
      <c r="C68" s="104" t="s">
        <v>87</v>
      </c>
      <c r="D68" s="5">
        <v>4197.6654057999867</v>
      </c>
      <c r="E68" s="5">
        <f>+[1]VR!D15</f>
        <v>6550</v>
      </c>
      <c r="F68" s="5">
        <f>+[1]VR!H15</f>
        <v>6550</v>
      </c>
      <c r="G68" s="5">
        <v>1405.21</v>
      </c>
      <c r="H68" s="88">
        <f t="shared" si="5"/>
        <v>0.33475988773626336</v>
      </c>
      <c r="I68" s="88">
        <f t="shared" si="0"/>
        <v>0.21453587786259543</v>
      </c>
    </row>
    <row r="69" spans="1:9">
      <c r="A69" s="103" t="s">
        <v>115</v>
      </c>
      <c r="B69" s="105" t="s">
        <v>88</v>
      </c>
      <c r="C69" s="104" t="s">
        <v>89</v>
      </c>
      <c r="D69" s="5">
        <v>18713.915986462274</v>
      </c>
      <c r="E69" s="5">
        <f>+[1]VR!D16</f>
        <v>19650</v>
      </c>
      <c r="F69" s="5">
        <f>+[1]VR!H16</f>
        <v>29650</v>
      </c>
      <c r="G69" s="5">
        <v>28696.32</v>
      </c>
      <c r="H69" s="88">
        <f t="shared" si="5"/>
        <v>1.5334214399999999</v>
      </c>
      <c r="I69" s="88">
        <f t="shared" si="0"/>
        <v>0.967835413153457</v>
      </c>
    </row>
    <row r="70" spans="1:9">
      <c r="A70" s="103" t="s">
        <v>115</v>
      </c>
      <c r="B70" s="105" t="s">
        <v>90</v>
      </c>
      <c r="C70" s="104" t="s">
        <v>91</v>
      </c>
      <c r="D70" s="5">
        <v>1964.828455770124</v>
      </c>
      <c r="E70" s="5">
        <f>+[1]VR!D17</f>
        <v>976</v>
      </c>
      <c r="F70" s="5">
        <f>+[1]VR!H17</f>
        <v>976</v>
      </c>
      <c r="G70" s="5">
        <v>882.88</v>
      </c>
      <c r="H70" s="88">
        <f t="shared" si="5"/>
        <v>0.44934202647932991</v>
      </c>
      <c r="I70" s="88">
        <f t="shared" si="0"/>
        <v>0.90459016393442626</v>
      </c>
    </row>
    <row r="71" spans="1:9">
      <c r="A71" s="103" t="s">
        <v>115</v>
      </c>
      <c r="B71" s="105">
        <v>31321</v>
      </c>
      <c r="C71" s="104" t="s">
        <v>93</v>
      </c>
      <c r="D71" s="5">
        <v>233454.68046983873</v>
      </c>
      <c r="E71" s="5">
        <f>+[1]VR!D18</f>
        <v>268684</v>
      </c>
      <c r="F71" s="5">
        <f>+[1]VR!H18</f>
        <v>282684</v>
      </c>
      <c r="G71" s="5">
        <v>258205.35</v>
      </c>
      <c r="H71" s="88">
        <f t="shared" si="5"/>
        <v>1.1060191617505777</v>
      </c>
      <c r="I71" s="88">
        <f t="shared" si="0"/>
        <v>0.91340631234877112</v>
      </c>
    </row>
    <row r="72" spans="1:9">
      <c r="A72" s="103" t="s">
        <v>115</v>
      </c>
      <c r="B72" s="105">
        <v>31322</v>
      </c>
      <c r="C72" s="104" t="s">
        <v>163</v>
      </c>
      <c r="D72" s="5">
        <v>30.14002256287743</v>
      </c>
      <c r="E72" s="5">
        <f>+[1]VR!D19</f>
        <v>557</v>
      </c>
      <c r="F72" s="5">
        <f>+[1]VR!H19</f>
        <v>0</v>
      </c>
      <c r="G72" s="5">
        <v>0</v>
      </c>
      <c r="H72" s="88">
        <f t="shared" ref="H72:H142" si="13">IFERROR(G72/D72,)</f>
        <v>0</v>
      </c>
      <c r="I72" s="88">
        <f t="shared" ref="I72:I142" si="14">IFERROR(G72/F72,)</f>
        <v>0</v>
      </c>
    </row>
    <row r="73" spans="1:9">
      <c r="A73" s="103" t="s">
        <v>115</v>
      </c>
      <c r="B73" s="105">
        <v>31332</v>
      </c>
      <c r="C73" s="104" t="s">
        <v>162</v>
      </c>
      <c r="D73" s="5">
        <v>86.881677616298361</v>
      </c>
      <c r="E73" s="5">
        <f>+[1]VR!D20</f>
        <v>697</v>
      </c>
      <c r="F73" s="5">
        <f>+[1]VR!H20</f>
        <v>0</v>
      </c>
      <c r="G73" s="5">
        <v>0</v>
      </c>
      <c r="H73" s="88">
        <f t="shared" si="13"/>
        <v>0</v>
      </c>
      <c r="I73" s="88">
        <f t="shared" si="14"/>
        <v>0</v>
      </c>
    </row>
    <row r="74" spans="1:9">
      <c r="A74" s="103" t="s">
        <v>115</v>
      </c>
      <c r="B74" s="105" t="s">
        <v>94</v>
      </c>
      <c r="C74" s="104" t="s">
        <v>95</v>
      </c>
      <c r="D74" s="5">
        <v>22868.768995951952</v>
      </c>
      <c r="E74" s="5">
        <f>+[1]VR!D21</f>
        <v>26478</v>
      </c>
      <c r="F74" s="5">
        <f>+[1]VR!H21</f>
        <v>32678</v>
      </c>
      <c r="G74" s="5">
        <v>31489.88</v>
      </c>
      <c r="H74" s="88">
        <f t="shared" si="13"/>
        <v>1.3769818570284256</v>
      </c>
      <c r="I74" s="88">
        <f t="shared" si="14"/>
        <v>0.96364159373278657</v>
      </c>
    </row>
    <row r="75" spans="1:9">
      <c r="A75" s="103" t="s">
        <v>115</v>
      </c>
      <c r="B75" s="105" t="s">
        <v>116</v>
      </c>
      <c r="C75" s="104" t="s">
        <v>117</v>
      </c>
      <c r="D75" s="5">
        <v>4320.127413896078</v>
      </c>
      <c r="E75" s="5">
        <f>+[1]VR!D22</f>
        <v>4961</v>
      </c>
      <c r="F75" s="5">
        <f>+[1]VR!H22</f>
        <v>4800</v>
      </c>
      <c r="G75" s="5">
        <v>4713.28</v>
      </c>
      <c r="H75" s="88">
        <f t="shared" si="13"/>
        <v>1.0910048589861752</v>
      </c>
      <c r="I75" s="88">
        <f t="shared" si="14"/>
        <v>0.98193333333333332</v>
      </c>
    </row>
    <row r="76" spans="1:9">
      <c r="A76" s="103" t="s">
        <v>115</v>
      </c>
      <c r="B76" s="105">
        <v>32961</v>
      </c>
      <c r="C76" s="104" t="s">
        <v>161</v>
      </c>
      <c r="D76" s="5">
        <v>4473.3957130532881</v>
      </c>
      <c r="E76" s="5">
        <v>0</v>
      </c>
      <c r="F76" s="5">
        <v>0</v>
      </c>
      <c r="G76" s="5">
        <v>0</v>
      </c>
      <c r="H76" s="88">
        <f t="shared" si="13"/>
        <v>0</v>
      </c>
      <c r="I76" s="88">
        <f t="shared" si="14"/>
        <v>0</v>
      </c>
    </row>
    <row r="77" spans="1:9">
      <c r="A77" s="103" t="s">
        <v>115</v>
      </c>
      <c r="B77" s="105">
        <v>34331</v>
      </c>
      <c r="C77" s="104" t="s">
        <v>164</v>
      </c>
      <c r="D77" s="5">
        <v>556.04087862499159</v>
      </c>
      <c r="E77" s="5">
        <v>0</v>
      </c>
      <c r="F77" s="5">
        <v>0</v>
      </c>
      <c r="G77" s="5">
        <v>0</v>
      </c>
      <c r="H77" s="88">
        <f t="shared" si="13"/>
        <v>0</v>
      </c>
      <c r="I77" s="88">
        <f t="shared" si="14"/>
        <v>0</v>
      </c>
    </row>
    <row r="78" spans="1:9">
      <c r="A78" s="103" t="s">
        <v>115</v>
      </c>
      <c r="B78" s="105">
        <v>34332</v>
      </c>
      <c r="C78" s="104" t="s">
        <v>165</v>
      </c>
      <c r="D78" s="5">
        <v>881.14274338044993</v>
      </c>
      <c r="E78" s="5">
        <v>0</v>
      </c>
      <c r="F78" s="5">
        <v>0</v>
      </c>
      <c r="G78" s="5">
        <v>0</v>
      </c>
      <c r="H78" s="88">
        <f t="shared" si="13"/>
        <v>0</v>
      </c>
      <c r="I78" s="88">
        <f t="shared" si="14"/>
        <v>0</v>
      </c>
    </row>
    <row r="79" spans="1:9">
      <c r="A79" s="203" t="s">
        <v>115</v>
      </c>
      <c r="B79" s="204">
        <v>34339</v>
      </c>
      <c r="C79" s="166" t="s">
        <v>168</v>
      </c>
      <c r="D79" s="197">
        <v>1112.4985068684055</v>
      </c>
      <c r="E79" s="197">
        <v>0</v>
      </c>
      <c r="F79" s="197">
        <v>0</v>
      </c>
      <c r="G79" s="197">
        <v>0</v>
      </c>
      <c r="H79" s="200">
        <f t="shared" si="13"/>
        <v>0</v>
      </c>
      <c r="I79" s="200">
        <f t="shared" si="14"/>
        <v>0</v>
      </c>
    </row>
    <row r="80" spans="1:9">
      <c r="A80" s="157"/>
      <c r="B80" s="158" t="s">
        <v>73</v>
      </c>
      <c r="C80" s="158" t="s">
        <v>316</v>
      </c>
      <c r="D80" s="159">
        <f>D81+D134+D204+D214+D235+D232+D201+D240+D196</f>
        <v>485198.03968411963</v>
      </c>
      <c r="E80" s="159">
        <f t="shared" ref="E80:G80" si="15">E81+E134+E204+E214+E235+E232+E201+E240+E196</f>
        <v>606490</v>
      </c>
      <c r="F80" s="159">
        <f t="shared" si="15"/>
        <v>766030</v>
      </c>
      <c r="G80" s="159">
        <f t="shared" si="15"/>
        <v>769470.58</v>
      </c>
      <c r="H80" s="160">
        <f t="shared" si="13"/>
        <v>1.5858897132003076</v>
      </c>
      <c r="I80" s="160">
        <f t="shared" si="14"/>
        <v>1.0044914428938814</v>
      </c>
    </row>
    <row r="81" spans="1:9">
      <c r="A81" s="174"/>
      <c r="B81" s="175" t="s">
        <v>74</v>
      </c>
      <c r="C81" s="175" t="s">
        <v>75</v>
      </c>
      <c r="D81" s="176">
        <f t="shared" ref="D81" si="16">D82+D88+D117</f>
        <v>54761.356427101986</v>
      </c>
      <c r="E81" s="176">
        <f t="shared" ref="E81:G81" si="17">E82+E88+E117</f>
        <v>20307</v>
      </c>
      <c r="F81" s="176">
        <f t="shared" ref="F81" si="18">F82+F88+F117</f>
        <v>75602</v>
      </c>
      <c r="G81" s="176">
        <f t="shared" si="17"/>
        <v>75269.850000000006</v>
      </c>
      <c r="H81" s="177">
        <f t="shared" si="13"/>
        <v>1.3745066760754696</v>
      </c>
      <c r="I81" s="177">
        <f t="shared" si="14"/>
        <v>0.99560659770905535</v>
      </c>
    </row>
    <row r="82" spans="1:9">
      <c r="A82" s="213"/>
      <c r="B82" s="213">
        <v>11</v>
      </c>
      <c r="C82" s="179" t="s">
        <v>77</v>
      </c>
      <c r="D82" s="180">
        <f t="shared" ref="D82" si="19">SUM(D83:D87)</f>
        <v>30868.316411175259</v>
      </c>
      <c r="E82" s="180">
        <f t="shared" ref="E82:G82" si="20">SUM(E83:E87)</f>
        <v>0</v>
      </c>
      <c r="F82" s="180">
        <f t="shared" ref="F82" si="21">SUM(F83:F87)</f>
        <v>44426</v>
      </c>
      <c r="G82" s="180">
        <f t="shared" si="20"/>
        <v>38430.67</v>
      </c>
      <c r="H82" s="181">
        <f t="shared" si="13"/>
        <v>1.2449875622658493</v>
      </c>
      <c r="I82" s="181">
        <f t="shared" si="14"/>
        <v>0.86504907036420109</v>
      </c>
    </row>
    <row r="83" spans="1:9">
      <c r="A83" s="187" t="s">
        <v>76</v>
      </c>
      <c r="B83" s="153" t="s">
        <v>23</v>
      </c>
      <c r="C83" s="153" t="s">
        <v>24</v>
      </c>
      <c r="D83" s="201">
        <v>244.69573296170947</v>
      </c>
      <c r="E83" s="201">
        <v>0</v>
      </c>
      <c r="F83" s="201">
        <v>0</v>
      </c>
      <c r="G83" s="201"/>
      <c r="H83" s="202">
        <f t="shared" si="13"/>
        <v>0</v>
      </c>
      <c r="I83" s="202">
        <f t="shared" si="14"/>
        <v>0</v>
      </c>
    </row>
    <row r="84" spans="1:9">
      <c r="A84" s="103" t="s">
        <v>76</v>
      </c>
      <c r="B84" s="104" t="s">
        <v>27</v>
      </c>
      <c r="C84" s="104" t="s">
        <v>317</v>
      </c>
      <c r="D84" s="8">
        <v>20.749883867542636</v>
      </c>
      <c r="E84" s="8">
        <v>0</v>
      </c>
      <c r="F84" s="8">
        <v>0</v>
      </c>
      <c r="G84" s="8"/>
      <c r="H84" s="89">
        <f t="shared" si="13"/>
        <v>0</v>
      </c>
      <c r="I84" s="89">
        <f t="shared" si="14"/>
        <v>0</v>
      </c>
    </row>
    <row r="85" spans="1:9">
      <c r="A85" s="103" t="s">
        <v>76</v>
      </c>
      <c r="B85" s="105" t="s">
        <v>31</v>
      </c>
      <c r="C85" s="104" t="s">
        <v>32</v>
      </c>
      <c r="D85" s="8">
        <v>0</v>
      </c>
      <c r="E85" s="8">
        <f>+[1]PR!D61</f>
        <v>0</v>
      </c>
      <c r="F85" s="8">
        <f>+[1]PR!H61</f>
        <v>450</v>
      </c>
      <c r="G85" s="8">
        <v>450</v>
      </c>
      <c r="H85" s="89">
        <f t="shared" si="13"/>
        <v>0</v>
      </c>
      <c r="I85" s="89">
        <f t="shared" si="14"/>
        <v>1</v>
      </c>
    </row>
    <row r="86" spans="1:9">
      <c r="A86" s="103" t="s">
        <v>76</v>
      </c>
      <c r="B86" s="104" t="s">
        <v>78</v>
      </c>
      <c r="C86" s="104" t="s">
        <v>79</v>
      </c>
      <c r="D86" s="8">
        <v>30602.870794346007</v>
      </c>
      <c r="E86" s="8">
        <f>+[1]PR!D62</f>
        <v>0</v>
      </c>
      <c r="F86" s="8">
        <f>+[1]PR!H62</f>
        <v>38031</v>
      </c>
      <c r="G86" s="8">
        <f>+[1]PR!$K$62</f>
        <v>37580.67</v>
      </c>
      <c r="H86" s="89">
        <f t="shared" si="13"/>
        <v>1.2280112624905493</v>
      </c>
      <c r="I86" s="89">
        <f t="shared" si="14"/>
        <v>0.98815887039520389</v>
      </c>
    </row>
    <row r="87" spans="1:9">
      <c r="A87" s="203" t="s">
        <v>76</v>
      </c>
      <c r="B87" s="166" t="s">
        <v>139</v>
      </c>
      <c r="C87" s="166" t="s">
        <v>140</v>
      </c>
      <c r="D87" s="190">
        <v>0</v>
      </c>
      <c r="E87" s="190">
        <f>+[1]PR!D63</f>
        <v>0</v>
      </c>
      <c r="F87" s="190">
        <f>+[1]PR!H63</f>
        <v>5945</v>
      </c>
      <c r="G87" s="190">
        <f>+[1]PR!$K$63</f>
        <v>400</v>
      </c>
      <c r="H87" s="191">
        <f t="shared" si="13"/>
        <v>0</v>
      </c>
      <c r="I87" s="191">
        <f t="shared" si="14"/>
        <v>6.7283431455004206E-2</v>
      </c>
    </row>
    <row r="88" spans="1:9">
      <c r="A88" s="178"/>
      <c r="B88" s="213">
        <v>55</v>
      </c>
      <c r="C88" s="179" t="s">
        <v>145</v>
      </c>
      <c r="D88" s="180">
        <f>SUM(D89:D116)</f>
        <v>20161.152033977036</v>
      </c>
      <c r="E88" s="180">
        <f t="shared" ref="E88:G88" si="22">SUM(E89:E116)</f>
        <v>20307</v>
      </c>
      <c r="F88" s="180">
        <f t="shared" si="22"/>
        <v>29877</v>
      </c>
      <c r="G88" s="180">
        <f t="shared" si="22"/>
        <v>35540.600000000006</v>
      </c>
      <c r="H88" s="181">
        <f t="shared" si="13"/>
        <v>1.7628258514247801</v>
      </c>
      <c r="I88" s="181">
        <f t="shared" si="14"/>
        <v>1.189563878568799</v>
      </c>
    </row>
    <row r="89" spans="1:9">
      <c r="A89" s="169">
        <v>55</v>
      </c>
      <c r="B89" s="170">
        <v>31111</v>
      </c>
      <c r="C89" s="153" t="s">
        <v>83</v>
      </c>
      <c r="D89" s="214">
        <v>0</v>
      </c>
      <c r="E89" s="215"/>
      <c r="F89" s="215"/>
      <c r="G89" s="215">
        <v>5602.68</v>
      </c>
      <c r="H89" s="173">
        <f t="shared" si="13"/>
        <v>0</v>
      </c>
      <c r="I89" s="173">
        <f t="shared" si="14"/>
        <v>0</v>
      </c>
    </row>
    <row r="90" spans="1:9">
      <c r="A90" s="169">
        <v>55</v>
      </c>
      <c r="B90" s="170">
        <v>31212</v>
      </c>
      <c r="C90" s="153" t="s">
        <v>382</v>
      </c>
      <c r="D90" s="214">
        <v>0</v>
      </c>
      <c r="E90" s="215"/>
      <c r="F90" s="215"/>
      <c r="G90" s="215">
        <v>0</v>
      </c>
      <c r="H90" s="173">
        <f t="shared" si="13"/>
        <v>0</v>
      </c>
      <c r="I90" s="173">
        <f t="shared" si="14"/>
        <v>0</v>
      </c>
    </row>
    <row r="91" spans="1:9">
      <c r="A91" s="169">
        <v>55</v>
      </c>
      <c r="B91" s="170">
        <v>31321</v>
      </c>
      <c r="C91" s="153" t="s">
        <v>93</v>
      </c>
      <c r="D91" s="214">
        <v>0</v>
      </c>
      <c r="E91" s="215"/>
      <c r="F91" s="215"/>
      <c r="G91" s="215">
        <v>924.45</v>
      </c>
      <c r="H91" s="173">
        <f t="shared" si="13"/>
        <v>0</v>
      </c>
      <c r="I91" s="173">
        <f t="shared" si="14"/>
        <v>0</v>
      </c>
    </row>
    <row r="92" spans="1:9">
      <c r="A92" s="169" t="s">
        <v>119</v>
      </c>
      <c r="B92" s="153" t="s">
        <v>5</v>
      </c>
      <c r="C92" s="153" t="s">
        <v>6</v>
      </c>
      <c r="D92" s="214">
        <v>0</v>
      </c>
      <c r="E92" s="215">
        <f>+[1]VR!D26</f>
        <v>0</v>
      </c>
      <c r="F92" s="215">
        <f>+[1]VR!H26</f>
        <v>80</v>
      </c>
      <c r="G92" s="215">
        <v>202.53000000000003</v>
      </c>
      <c r="H92" s="173">
        <f t="shared" ref="H92" si="23">IFERROR(G92/D92,)</f>
        <v>0</v>
      </c>
      <c r="I92" s="173">
        <f t="shared" ref="I92" si="24">IFERROR(G92/F92,)</f>
        <v>2.5316250000000005</v>
      </c>
    </row>
    <row r="93" spans="1:9">
      <c r="A93" s="106" t="s">
        <v>119</v>
      </c>
      <c r="B93" s="104" t="s">
        <v>9</v>
      </c>
      <c r="C93" s="104" t="s">
        <v>10</v>
      </c>
      <c r="D93" s="117">
        <v>153.29484371889308</v>
      </c>
      <c r="E93" s="107">
        <v>0</v>
      </c>
      <c r="F93" s="107">
        <v>0</v>
      </c>
      <c r="G93" s="107">
        <v>84</v>
      </c>
      <c r="H93" s="88">
        <f t="shared" si="13"/>
        <v>0.54796363636363643</v>
      </c>
      <c r="I93" s="88">
        <f t="shared" si="14"/>
        <v>0</v>
      </c>
    </row>
    <row r="94" spans="1:9">
      <c r="A94" s="106" t="s">
        <v>119</v>
      </c>
      <c r="B94" s="105">
        <v>32121</v>
      </c>
      <c r="C94" s="104" t="s">
        <v>95</v>
      </c>
      <c r="D94" s="117"/>
      <c r="E94" s="107"/>
      <c r="F94" s="107"/>
      <c r="G94" s="107">
        <v>212.36</v>
      </c>
      <c r="H94" s="88">
        <f t="shared" ref="H94:H95" si="25">IFERROR(G94/D94,)</f>
        <v>0</v>
      </c>
      <c r="I94" s="88">
        <f t="shared" ref="I94:I95" si="26">IFERROR(G94/F94,)</f>
        <v>0</v>
      </c>
    </row>
    <row r="95" spans="1:9">
      <c r="A95" s="106" t="s">
        <v>119</v>
      </c>
      <c r="B95" s="104" t="s">
        <v>13</v>
      </c>
      <c r="C95" s="104" t="s">
        <v>14</v>
      </c>
      <c r="D95" s="5">
        <v>135.0282035967881</v>
      </c>
      <c r="E95" s="6">
        <v>0</v>
      </c>
      <c r="F95" s="6">
        <v>0</v>
      </c>
      <c r="G95" s="6"/>
      <c r="H95" s="88">
        <f t="shared" si="25"/>
        <v>0</v>
      </c>
      <c r="I95" s="88">
        <f t="shared" si="26"/>
        <v>0</v>
      </c>
    </row>
    <row r="96" spans="1:9">
      <c r="A96" s="106" t="s">
        <v>119</v>
      </c>
      <c r="B96" s="104" t="s">
        <v>15</v>
      </c>
      <c r="C96" s="104" t="s">
        <v>16</v>
      </c>
      <c r="D96" s="5">
        <v>25.681863428230141</v>
      </c>
      <c r="E96" s="6">
        <f>+[1]VR!D27</f>
        <v>398</v>
      </c>
      <c r="F96" s="6">
        <f>+[1]VR!H27</f>
        <v>398</v>
      </c>
      <c r="G96" s="6"/>
      <c r="H96" s="88">
        <f t="shared" si="13"/>
        <v>0</v>
      </c>
      <c r="I96" s="88">
        <f t="shared" si="14"/>
        <v>0</v>
      </c>
    </row>
    <row r="97" spans="1:9">
      <c r="A97" s="106" t="s">
        <v>119</v>
      </c>
      <c r="B97" s="104" t="s">
        <v>21</v>
      </c>
      <c r="C97" s="104" t="s">
        <v>22</v>
      </c>
      <c r="D97" s="5">
        <v>574.74815847103332</v>
      </c>
      <c r="E97" s="6"/>
      <c r="F97" s="6"/>
      <c r="G97" s="6"/>
      <c r="H97" s="88">
        <f t="shared" si="13"/>
        <v>0</v>
      </c>
      <c r="I97" s="88">
        <f t="shared" si="14"/>
        <v>0</v>
      </c>
    </row>
    <row r="98" spans="1:9">
      <c r="A98" s="106" t="s">
        <v>119</v>
      </c>
      <c r="B98" s="104" t="s">
        <v>130</v>
      </c>
      <c r="C98" s="104" t="s">
        <v>131</v>
      </c>
      <c r="D98" s="5">
        <v>264.91472559559361</v>
      </c>
      <c r="E98" s="6"/>
      <c r="F98" s="6"/>
      <c r="G98" s="6"/>
      <c r="H98" s="88">
        <f t="shared" si="13"/>
        <v>0</v>
      </c>
      <c r="I98" s="88">
        <f t="shared" si="14"/>
        <v>0</v>
      </c>
    </row>
    <row r="99" spans="1:9">
      <c r="A99" s="106" t="s">
        <v>119</v>
      </c>
      <c r="B99" s="104" t="s">
        <v>31</v>
      </c>
      <c r="C99" s="104" t="s">
        <v>32</v>
      </c>
      <c r="D99" s="5">
        <v>1343.6591678279913</v>
      </c>
      <c r="E99" s="6">
        <f>+[1]VR!D28</f>
        <v>398</v>
      </c>
      <c r="F99" s="6">
        <f>+[1]VR!H28</f>
        <v>648</v>
      </c>
      <c r="G99" s="6">
        <f>+[1]VR!$J$28</f>
        <v>623.20000000000005</v>
      </c>
      <c r="H99" s="88">
        <f t="shared" si="13"/>
        <v>0.46380809577431403</v>
      </c>
      <c r="I99" s="88">
        <f t="shared" si="14"/>
        <v>0.96172839506172847</v>
      </c>
    </row>
    <row r="100" spans="1:9">
      <c r="A100" s="106" t="s">
        <v>119</v>
      </c>
      <c r="B100" s="104" t="s">
        <v>39</v>
      </c>
      <c r="C100" s="104" t="s">
        <v>40</v>
      </c>
      <c r="D100" s="5">
        <v>464.52982945119118</v>
      </c>
      <c r="E100" s="6">
        <f>+[1]VR!D29</f>
        <v>0</v>
      </c>
      <c r="F100" s="6">
        <f>+[1]VR!H29</f>
        <v>0</v>
      </c>
      <c r="G100" s="6"/>
      <c r="H100" s="88">
        <f t="shared" si="13"/>
        <v>0</v>
      </c>
      <c r="I100" s="88">
        <f t="shared" si="14"/>
        <v>0</v>
      </c>
    </row>
    <row r="101" spans="1:9">
      <c r="A101" s="106" t="s">
        <v>119</v>
      </c>
      <c r="B101" s="104" t="s">
        <v>41</v>
      </c>
      <c r="C101" s="104" t="s">
        <v>42</v>
      </c>
      <c r="D101" s="5">
        <v>265.44561682925212</v>
      </c>
      <c r="E101" s="6"/>
      <c r="F101" s="6"/>
      <c r="G101" s="6"/>
      <c r="H101" s="88">
        <f t="shared" si="13"/>
        <v>0</v>
      </c>
      <c r="I101" s="88">
        <f t="shared" si="14"/>
        <v>0</v>
      </c>
    </row>
    <row r="102" spans="1:9">
      <c r="A102" s="106" t="s">
        <v>119</v>
      </c>
      <c r="B102" s="104" t="s">
        <v>43</v>
      </c>
      <c r="C102" s="104" t="s">
        <v>44</v>
      </c>
      <c r="D102" s="5">
        <v>143.50653659831443</v>
      </c>
      <c r="E102" s="6"/>
      <c r="F102" s="6"/>
      <c r="G102" s="6"/>
      <c r="H102" s="88">
        <f t="shared" si="13"/>
        <v>0</v>
      </c>
      <c r="I102" s="88">
        <f t="shared" si="14"/>
        <v>0</v>
      </c>
    </row>
    <row r="103" spans="1:9">
      <c r="A103" s="106" t="s">
        <v>119</v>
      </c>
      <c r="B103" s="104" t="s">
        <v>120</v>
      </c>
      <c r="C103" s="104" t="s">
        <v>121</v>
      </c>
      <c r="D103" s="5">
        <v>1021.9656247926206</v>
      </c>
      <c r="E103" s="6"/>
      <c r="F103" s="6"/>
      <c r="G103" s="6"/>
      <c r="H103" s="88">
        <f t="shared" si="13"/>
        <v>0</v>
      </c>
      <c r="I103" s="88">
        <f t="shared" si="14"/>
        <v>0</v>
      </c>
    </row>
    <row r="104" spans="1:9">
      <c r="A104" s="106" t="s">
        <v>119</v>
      </c>
      <c r="B104" s="104" t="s">
        <v>137</v>
      </c>
      <c r="C104" s="104" t="s">
        <v>138</v>
      </c>
      <c r="D104" s="5">
        <v>23.226491472559559</v>
      </c>
      <c r="E104" s="6"/>
      <c r="F104" s="6"/>
      <c r="G104" s="6"/>
      <c r="H104" s="88">
        <f t="shared" si="13"/>
        <v>0</v>
      </c>
      <c r="I104" s="88">
        <f t="shared" si="14"/>
        <v>0</v>
      </c>
    </row>
    <row r="105" spans="1:9">
      <c r="A105" s="106">
        <v>55</v>
      </c>
      <c r="B105" s="104" t="s">
        <v>59</v>
      </c>
      <c r="C105" s="104" t="s">
        <v>60</v>
      </c>
      <c r="D105" s="5">
        <v>132.72280841462606</v>
      </c>
      <c r="E105" s="6"/>
      <c r="F105" s="6"/>
      <c r="G105" s="6"/>
      <c r="H105" s="88">
        <f t="shared" si="13"/>
        <v>0</v>
      </c>
      <c r="I105" s="88">
        <f t="shared" si="14"/>
        <v>0</v>
      </c>
    </row>
    <row r="106" spans="1:9">
      <c r="A106" s="106" t="s">
        <v>119</v>
      </c>
      <c r="B106" s="104" t="s">
        <v>63</v>
      </c>
      <c r="C106" s="104" t="s">
        <v>64</v>
      </c>
      <c r="D106" s="5">
        <v>0</v>
      </c>
      <c r="E106" s="6"/>
      <c r="F106" s="6"/>
      <c r="G106" s="6"/>
      <c r="H106" s="88">
        <f t="shared" si="13"/>
        <v>0</v>
      </c>
      <c r="I106" s="88">
        <f t="shared" si="14"/>
        <v>0</v>
      </c>
    </row>
    <row r="107" spans="1:9">
      <c r="A107" s="106" t="s">
        <v>119</v>
      </c>
      <c r="B107" s="104" t="s">
        <v>69</v>
      </c>
      <c r="C107" s="104" t="s">
        <v>70</v>
      </c>
      <c r="D107" s="5">
        <v>0</v>
      </c>
      <c r="E107" s="6"/>
      <c r="F107" s="6"/>
      <c r="G107" s="6"/>
      <c r="H107" s="88">
        <f t="shared" si="13"/>
        <v>0</v>
      </c>
      <c r="I107" s="88">
        <f t="shared" si="14"/>
        <v>0</v>
      </c>
    </row>
    <row r="108" spans="1:9">
      <c r="A108" s="106" t="s">
        <v>119</v>
      </c>
      <c r="B108" s="104" t="s">
        <v>205</v>
      </c>
      <c r="C108" s="104" t="s">
        <v>168</v>
      </c>
      <c r="D108" s="5">
        <v>0</v>
      </c>
      <c r="E108" s="6"/>
      <c r="F108" s="6"/>
      <c r="G108" s="6"/>
      <c r="H108" s="88">
        <f t="shared" si="13"/>
        <v>0</v>
      </c>
      <c r="I108" s="88">
        <f t="shared" si="14"/>
        <v>0</v>
      </c>
    </row>
    <row r="109" spans="1:9">
      <c r="A109" s="106">
        <v>55</v>
      </c>
      <c r="B109" s="104" t="s">
        <v>78</v>
      </c>
      <c r="C109" s="104" t="s">
        <v>79</v>
      </c>
      <c r="D109" s="5">
        <v>10944.614772048575</v>
      </c>
      <c r="E109" s="6">
        <f>+[1]VR!D30</f>
        <v>17918</v>
      </c>
      <c r="F109" s="6">
        <f>+[1]VR!H30</f>
        <v>25068</v>
      </c>
      <c r="G109" s="6">
        <v>23963.83</v>
      </c>
      <c r="H109" s="88">
        <f t="shared" si="13"/>
        <v>2.189554452039844</v>
      </c>
      <c r="I109" s="88">
        <f t="shared" si="14"/>
        <v>0.95595300781873316</v>
      </c>
    </row>
    <row r="110" spans="1:9">
      <c r="A110" s="106" t="s">
        <v>119</v>
      </c>
      <c r="B110" s="105">
        <v>38129</v>
      </c>
      <c r="C110" s="104" t="s">
        <v>360</v>
      </c>
      <c r="D110" s="5">
        <v>0</v>
      </c>
      <c r="E110" s="6">
        <f>+[1]VR!D31</f>
        <v>0</v>
      </c>
      <c r="F110" s="6">
        <f>+[1]VR!H31</f>
        <v>1815</v>
      </c>
      <c r="G110" s="6">
        <f>+[1]VR!$J$31</f>
        <v>1815.22</v>
      </c>
      <c r="H110" s="88">
        <f t="shared" ref="H110" si="27">IFERROR(G110/D110,)</f>
        <v>0</v>
      </c>
      <c r="I110" s="88">
        <f t="shared" ref="I110" si="28">IFERROR(G110/F110,)</f>
        <v>1.0001212121212122</v>
      </c>
    </row>
    <row r="111" spans="1:9">
      <c r="A111" s="106" t="s">
        <v>119</v>
      </c>
      <c r="B111" s="104" t="s">
        <v>109</v>
      </c>
      <c r="C111" s="104" t="s">
        <v>110</v>
      </c>
      <c r="D111" s="5">
        <v>0</v>
      </c>
      <c r="E111" s="6">
        <f>+[1]VR!D32</f>
        <v>398</v>
      </c>
      <c r="F111" s="6">
        <f>+[1]VR!H32</f>
        <v>473</v>
      </c>
      <c r="G111" s="6"/>
      <c r="H111" s="88">
        <f t="shared" si="13"/>
        <v>0</v>
      </c>
      <c r="I111" s="88">
        <f t="shared" si="14"/>
        <v>0</v>
      </c>
    </row>
    <row r="112" spans="1:9">
      <c r="A112" s="106" t="s">
        <v>119</v>
      </c>
      <c r="B112" s="105">
        <v>42231</v>
      </c>
      <c r="C112" s="104" t="s">
        <v>186</v>
      </c>
      <c r="D112" s="5">
        <v>0</v>
      </c>
      <c r="E112" s="6"/>
      <c r="F112" s="6"/>
      <c r="G112" s="6"/>
      <c r="H112" s="88">
        <f t="shared" si="13"/>
        <v>0</v>
      </c>
      <c r="I112" s="88">
        <f t="shared" si="14"/>
        <v>0</v>
      </c>
    </row>
    <row r="113" spans="1:9">
      <c r="A113" s="106" t="s">
        <v>119</v>
      </c>
      <c r="B113" s="105" t="s">
        <v>318</v>
      </c>
      <c r="C113" s="104" t="s">
        <v>319</v>
      </c>
      <c r="D113" s="5">
        <v>333.75539186409179</v>
      </c>
      <c r="E113" s="6"/>
      <c r="F113" s="6"/>
      <c r="G113" s="6"/>
      <c r="H113" s="88">
        <f t="shared" si="13"/>
        <v>0</v>
      </c>
      <c r="I113" s="88">
        <f t="shared" si="14"/>
        <v>0</v>
      </c>
    </row>
    <row r="114" spans="1:9">
      <c r="A114" s="106" t="s">
        <v>119</v>
      </c>
      <c r="B114" s="105" t="s">
        <v>320</v>
      </c>
      <c r="C114" s="104" t="s">
        <v>160</v>
      </c>
      <c r="D114" s="5">
        <v>2641.1838874510581</v>
      </c>
      <c r="E114" s="6"/>
      <c r="F114" s="6"/>
      <c r="G114" s="6"/>
      <c r="H114" s="88">
        <f t="shared" si="13"/>
        <v>0</v>
      </c>
      <c r="I114" s="88">
        <f t="shared" si="14"/>
        <v>0</v>
      </c>
    </row>
    <row r="115" spans="1:9">
      <c r="A115" s="106" t="s">
        <v>119</v>
      </c>
      <c r="B115" s="104" t="s">
        <v>153</v>
      </c>
      <c r="C115" s="104" t="s">
        <v>154</v>
      </c>
      <c r="D115" s="5">
        <v>0</v>
      </c>
      <c r="E115" s="6">
        <f>+[1]VR!D33</f>
        <v>664</v>
      </c>
      <c r="F115" s="6">
        <f>+[1]VR!H33</f>
        <v>664</v>
      </c>
      <c r="G115" s="6">
        <v>398.17</v>
      </c>
      <c r="H115" s="88">
        <f t="shared" si="13"/>
        <v>0</v>
      </c>
      <c r="I115" s="88">
        <f t="shared" si="14"/>
        <v>0.59965361445783139</v>
      </c>
    </row>
    <row r="116" spans="1:9">
      <c r="A116" s="165">
        <v>55</v>
      </c>
      <c r="B116" s="166" t="s">
        <v>111</v>
      </c>
      <c r="C116" s="166" t="s">
        <v>112</v>
      </c>
      <c r="D116" s="197">
        <v>1692.8741124162186</v>
      </c>
      <c r="E116" s="198">
        <f>+[1]VR!D34</f>
        <v>531</v>
      </c>
      <c r="F116" s="198">
        <f>+[1]VR!H34</f>
        <v>731</v>
      </c>
      <c r="G116" s="198">
        <v>1714.16</v>
      </c>
      <c r="H116" s="200">
        <f t="shared" si="13"/>
        <v>1.0125738159900151</v>
      </c>
      <c r="I116" s="200">
        <f t="shared" si="14"/>
        <v>2.344952120383037</v>
      </c>
    </row>
    <row r="117" spans="1:9">
      <c r="A117" s="213"/>
      <c r="B117" s="213">
        <v>29</v>
      </c>
      <c r="C117" s="179" t="s">
        <v>158</v>
      </c>
      <c r="D117" s="180">
        <f t="shared" ref="D117" si="29">SUM(D118:D133)</f>
        <v>3731.8879819496979</v>
      </c>
      <c r="E117" s="180">
        <f t="shared" ref="E117:G117" si="30">SUM(E118:E133)</f>
        <v>0</v>
      </c>
      <c r="F117" s="180">
        <f t="shared" ref="F117" si="31">SUM(F118:F133)</f>
        <v>1299</v>
      </c>
      <c r="G117" s="180">
        <f t="shared" si="30"/>
        <v>1298.58</v>
      </c>
      <c r="H117" s="181">
        <f t="shared" si="13"/>
        <v>0.34796864382879095</v>
      </c>
      <c r="I117" s="181">
        <f t="shared" si="14"/>
        <v>0.99967667436489605</v>
      </c>
    </row>
    <row r="118" spans="1:9">
      <c r="A118" s="169">
        <v>29</v>
      </c>
      <c r="B118" s="153" t="s">
        <v>92</v>
      </c>
      <c r="C118" s="153" t="s">
        <v>180</v>
      </c>
      <c r="D118" s="171">
        <v>14.47740394186741</v>
      </c>
      <c r="E118" s="171">
        <f>+[1]VR!D36</f>
        <v>0</v>
      </c>
      <c r="F118" s="171">
        <f>+[1]VR!H36</f>
        <v>0</v>
      </c>
      <c r="G118" s="171">
        <f>+[1]VR!J36</f>
        <v>6.05</v>
      </c>
      <c r="H118" s="173">
        <f t="shared" si="13"/>
        <v>0.41789260176017601</v>
      </c>
      <c r="I118" s="173">
        <f t="shared" si="14"/>
        <v>0</v>
      </c>
    </row>
    <row r="119" spans="1:9">
      <c r="A119" s="106">
        <v>29</v>
      </c>
      <c r="B119" s="104" t="s">
        <v>141</v>
      </c>
      <c r="C119" s="104" t="s">
        <v>204</v>
      </c>
      <c r="D119" s="5">
        <v>15.584312164045391</v>
      </c>
      <c r="E119" s="5"/>
      <c r="F119" s="5"/>
      <c r="G119" s="5"/>
      <c r="H119" s="88">
        <f t="shared" si="13"/>
        <v>0</v>
      </c>
      <c r="I119" s="88">
        <f t="shared" si="14"/>
        <v>0</v>
      </c>
    </row>
    <row r="120" spans="1:9">
      <c r="A120" s="106">
        <v>29</v>
      </c>
      <c r="B120" s="104" t="s">
        <v>5</v>
      </c>
      <c r="C120" s="104" t="s">
        <v>6</v>
      </c>
      <c r="D120" s="5">
        <v>159.26737009755126</v>
      </c>
      <c r="E120" s="5">
        <f>+[1]VR!D37</f>
        <v>0</v>
      </c>
      <c r="F120" s="5">
        <f>+[1]VR!H37</f>
        <v>218</v>
      </c>
      <c r="G120" s="5">
        <f>+[1]VR!J37</f>
        <v>212.4</v>
      </c>
      <c r="H120" s="88">
        <f t="shared" si="13"/>
        <v>1.3336065000000001</v>
      </c>
      <c r="I120" s="88">
        <f t="shared" si="14"/>
        <v>0.97431192660550459</v>
      </c>
    </row>
    <row r="121" spans="1:9">
      <c r="A121" s="106">
        <v>29</v>
      </c>
      <c r="B121" s="104" t="s">
        <v>7</v>
      </c>
      <c r="C121" s="166" t="s">
        <v>181</v>
      </c>
      <c r="D121" s="5">
        <v>130.27539982746035</v>
      </c>
      <c r="E121" s="5"/>
      <c r="F121" s="5"/>
      <c r="G121" s="5"/>
      <c r="H121" s="88">
        <f t="shared" si="13"/>
        <v>0</v>
      </c>
      <c r="I121" s="88">
        <f t="shared" si="14"/>
        <v>0</v>
      </c>
    </row>
    <row r="122" spans="1:9">
      <c r="A122" s="106">
        <v>29</v>
      </c>
      <c r="B122" s="235" t="s">
        <v>9</v>
      </c>
      <c r="C122" s="104" t="s">
        <v>182</v>
      </c>
      <c r="D122" s="5">
        <v>162.24566991837548</v>
      </c>
      <c r="E122" s="5">
        <f>+[1]VR!D38</f>
        <v>0</v>
      </c>
      <c r="F122" s="5">
        <f>+[1]VR!H38</f>
        <v>256</v>
      </c>
      <c r="G122" s="5">
        <f>+[1]VR!J38</f>
        <v>256.98</v>
      </c>
      <c r="H122" s="88">
        <f t="shared" si="13"/>
        <v>1.5838943506429763</v>
      </c>
      <c r="I122" s="88">
        <f t="shared" si="14"/>
        <v>1.0038281250000001</v>
      </c>
    </row>
    <row r="123" spans="1:9">
      <c r="A123" s="106">
        <v>29</v>
      </c>
      <c r="B123" s="235" t="s">
        <v>11</v>
      </c>
      <c r="C123" s="104" t="s">
        <v>12</v>
      </c>
      <c r="D123" s="5">
        <v>384.89614440241553</v>
      </c>
      <c r="E123" s="5"/>
      <c r="F123" s="5"/>
      <c r="G123" s="5"/>
      <c r="H123" s="88">
        <f t="shared" si="13"/>
        <v>0</v>
      </c>
      <c r="I123" s="88">
        <f t="shared" si="14"/>
        <v>0</v>
      </c>
    </row>
    <row r="124" spans="1:9">
      <c r="A124" s="106">
        <v>29</v>
      </c>
      <c r="B124" s="235" t="s">
        <v>13</v>
      </c>
      <c r="C124" s="104" t="s">
        <v>14</v>
      </c>
      <c r="D124" s="5">
        <v>168.63361868737141</v>
      </c>
      <c r="E124" s="5">
        <f>+[1]VR!D39</f>
        <v>0</v>
      </c>
      <c r="F124" s="5">
        <f>+[1]VR!H39</f>
        <v>111</v>
      </c>
      <c r="G124" s="5">
        <f>+[1]VR!J39</f>
        <v>110.3</v>
      </c>
      <c r="H124" s="88">
        <f t="shared" si="13"/>
        <v>0.6540807275474787</v>
      </c>
      <c r="I124" s="88">
        <f t="shared" si="14"/>
        <v>0.99369369369369365</v>
      </c>
    </row>
    <row r="125" spans="1:9">
      <c r="A125" s="106">
        <v>29</v>
      </c>
      <c r="B125" s="138" t="s">
        <v>15</v>
      </c>
      <c r="C125" s="152" t="s">
        <v>16</v>
      </c>
      <c r="D125" s="5">
        <v>0</v>
      </c>
      <c r="E125" s="5">
        <f>+[1]VR!D40</f>
        <v>0</v>
      </c>
      <c r="F125" s="5">
        <f>+[1]VR!H40</f>
        <v>70</v>
      </c>
      <c r="G125" s="5">
        <f>+[1]VR!J40</f>
        <v>68.94</v>
      </c>
      <c r="H125" s="88">
        <f t="shared" ref="H125" si="32">IFERROR(G125/D125,)</f>
        <v>0</v>
      </c>
      <c r="I125" s="88">
        <f t="shared" ref="I125" si="33">IFERROR(G125/F125,)</f>
        <v>0.98485714285714288</v>
      </c>
    </row>
    <row r="126" spans="1:9">
      <c r="A126" s="106">
        <v>29</v>
      </c>
      <c r="B126" s="235" t="s">
        <v>21</v>
      </c>
      <c r="C126" s="104" t="s">
        <v>22</v>
      </c>
      <c r="D126" s="5">
        <v>5.9061649744508591</v>
      </c>
      <c r="E126" s="5">
        <f>+[1]VR!D41</f>
        <v>0</v>
      </c>
      <c r="F126" s="5">
        <f>+[1]VR!H41</f>
        <v>70</v>
      </c>
      <c r="G126" s="5">
        <f>+[1]VR!J41</f>
        <v>70.510000000000005</v>
      </c>
      <c r="H126" s="88">
        <f t="shared" si="13"/>
        <v>11.938372921348316</v>
      </c>
      <c r="I126" s="88">
        <f t="shared" si="14"/>
        <v>1.0072857142857143</v>
      </c>
    </row>
    <row r="127" spans="1:9">
      <c r="A127" s="106">
        <v>29</v>
      </c>
      <c r="B127" s="235" t="s">
        <v>104</v>
      </c>
      <c r="C127" s="104" t="s">
        <v>187</v>
      </c>
      <c r="D127" s="5">
        <v>213.72088393390402</v>
      </c>
      <c r="E127" s="5"/>
      <c r="F127" s="5"/>
      <c r="G127" s="5"/>
      <c r="H127" s="88">
        <f t="shared" si="13"/>
        <v>0</v>
      </c>
      <c r="I127" s="88">
        <f t="shared" si="14"/>
        <v>0</v>
      </c>
    </row>
    <row r="128" spans="1:9">
      <c r="A128" s="106">
        <v>29</v>
      </c>
      <c r="B128" s="235" t="s">
        <v>23</v>
      </c>
      <c r="C128" s="104" t="s">
        <v>24</v>
      </c>
      <c r="D128" s="5">
        <v>6.7423186674630031</v>
      </c>
      <c r="E128" s="5"/>
      <c r="F128" s="5"/>
      <c r="G128" s="5"/>
      <c r="H128" s="88">
        <f t="shared" si="13"/>
        <v>0</v>
      </c>
      <c r="I128" s="88">
        <f t="shared" si="14"/>
        <v>0</v>
      </c>
    </row>
    <row r="129" spans="1:9">
      <c r="A129" s="106">
        <v>29</v>
      </c>
      <c r="B129" s="104" t="s">
        <v>31</v>
      </c>
      <c r="C129" s="153" t="s">
        <v>32</v>
      </c>
      <c r="D129" s="5">
        <v>110.08295175525913</v>
      </c>
      <c r="E129" s="5"/>
      <c r="F129" s="5"/>
      <c r="G129" s="5"/>
      <c r="H129" s="88">
        <f t="shared" si="13"/>
        <v>0</v>
      </c>
      <c r="I129" s="88">
        <f t="shared" si="14"/>
        <v>0</v>
      </c>
    </row>
    <row r="130" spans="1:9">
      <c r="A130" s="106">
        <v>29</v>
      </c>
      <c r="B130" s="104" t="s">
        <v>183</v>
      </c>
      <c r="C130" s="104" t="s">
        <v>184</v>
      </c>
      <c r="D130" s="5">
        <v>193.02408918972722</v>
      </c>
      <c r="E130" s="5">
        <f>+[1]VR!D42</f>
        <v>0</v>
      </c>
      <c r="F130" s="5">
        <f>+[1]VR!H42</f>
        <v>180</v>
      </c>
      <c r="G130" s="5">
        <f>+[1]VR!J42</f>
        <v>179.15</v>
      </c>
      <c r="H130" s="88">
        <f t="shared" si="13"/>
        <v>0.92812249886546494</v>
      </c>
      <c r="I130" s="88">
        <f t="shared" si="14"/>
        <v>0.99527777777777782</v>
      </c>
    </row>
    <row r="131" spans="1:9">
      <c r="A131" s="106">
        <v>29</v>
      </c>
      <c r="B131" s="104" t="s">
        <v>51</v>
      </c>
      <c r="C131" s="104" t="s">
        <v>52</v>
      </c>
      <c r="D131" s="5">
        <v>789.70071006702494</v>
      </c>
      <c r="E131" s="5"/>
      <c r="F131" s="5"/>
      <c r="G131" s="5"/>
      <c r="H131" s="88">
        <f t="shared" si="13"/>
        <v>0</v>
      </c>
      <c r="I131" s="88">
        <f t="shared" si="14"/>
        <v>0</v>
      </c>
    </row>
    <row r="132" spans="1:9">
      <c r="A132" s="106">
        <v>29</v>
      </c>
      <c r="B132" s="104" t="s">
        <v>137</v>
      </c>
      <c r="C132" s="104" t="s">
        <v>188</v>
      </c>
      <c r="D132" s="5">
        <v>1113.5443625987125</v>
      </c>
      <c r="E132" s="5">
        <f>+[1]VR!D43</f>
        <v>0</v>
      </c>
      <c r="F132" s="5">
        <f>+[1]VR!H43</f>
        <v>154</v>
      </c>
      <c r="G132" s="5">
        <f>+[1]VR!J43</f>
        <v>154.25</v>
      </c>
      <c r="H132" s="88">
        <f t="shared" si="13"/>
        <v>0.13852164779499404</v>
      </c>
      <c r="I132" s="88">
        <f t="shared" si="14"/>
        <v>1.0016233766233766</v>
      </c>
    </row>
    <row r="133" spans="1:9">
      <c r="A133" s="165">
        <v>29</v>
      </c>
      <c r="B133" s="166" t="s">
        <v>59</v>
      </c>
      <c r="C133" s="166" t="s">
        <v>60</v>
      </c>
      <c r="D133" s="197">
        <v>263.78658172406926</v>
      </c>
      <c r="E133" s="197">
        <f>+[1]VR!D44</f>
        <v>0</v>
      </c>
      <c r="F133" s="197">
        <f>+[1]VR!H44</f>
        <v>240</v>
      </c>
      <c r="G133" s="197">
        <f>+[1]VR!J44</f>
        <v>240</v>
      </c>
      <c r="H133" s="200">
        <f t="shared" si="13"/>
        <v>0.9098264150943397</v>
      </c>
      <c r="I133" s="200">
        <f t="shared" si="14"/>
        <v>1</v>
      </c>
    </row>
    <row r="134" spans="1:9">
      <c r="A134" s="157"/>
      <c r="B134" s="158" t="s">
        <v>80</v>
      </c>
      <c r="C134" s="158" t="s">
        <v>81</v>
      </c>
      <c r="D134" s="159">
        <f t="shared" ref="D134" si="34">D135+D152+D187</f>
        <v>249736.82925210695</v>
      </c>
      <c r="E134" s="159">
        <f>E135+E152+E187</f>
        <v>252175</v>
      </c>
      <c r="F134" s="159">
        <f t="shared" ref="F134" si="35">F135+F152+F187</f>
        <v>286154</v>
      </c>
      <c r="G134" s="159">
        <f>G135+G152+G187</f>
        <v>289480.12</v>
      </c>
      <c r="H134" s="160">
        <f t="shared" si="13"/>
        <v>1.1591406876867671</v>
      </c>
      <c r="I134" s="160">
        <f t="shared" si="14"/>
        <v>1.0116235313851982</v>
      </c>
    </row>
    <row r="135" spans="1:9">
      <c r="A135" s="178"/>
      <c r="B135" s="213">
        <v>11</v>
      </c>
      <c r="C135" s="179" t="s">
        <v>77</v>
      </c>
      <c r="D135" s="180">
        <f t="shared" ref="D135" si="36">SUM(D136:D151)</f>
        <v>169231.16066095958</v>
      </c>
      <c r="E135" s="180">
        <f>SUM(E136:E151)</f>
        <v>172540</v>
      </c>
      <c r="F135" s="180">
        <f t="shared" ref="F135" si="37">SUM(F136:F151)</f>
        <v>206243</v>
      </c>
      <c r="G135" s="180">
        <f>SUM(G136:G151)</f>
        <v>206243</v>
      </c>
      <c r="H135" s="181">
        <f t="shared" si="13"/>
        <v>1.2187058175012493</v>
      </c>
      <c r="I135" s="181">
        <f t="shared" si="14"/>
        <v>1</v>
      </c>
    </row>
    <row r="136" spans="1:9">
      <c r="A136" s="169" t="s">
        <v>76</v>
      </c>
      <c r="B136" s="153" t="s">
        <v>82</v>
      </c>
      <c r="C136" s="153" t="s">
        <v>83</v>
      </c>
      <c r="D136" s="210">
        <v>133065.38456433738</v>
      </c>
      <c r="E136" s="210">
        <f>+[1]PR!D66</f>
        <v>132076</v>
      </c>
      <c r="F136" s="210">
        <f>+[1]PR!H66</f>
        <v>160176</v>
      </c>
      <c r="G136" s="210">
        <v>161320.67000000001</v>
      </c>
      <c r="H136" s="211">
        <f t="shared" si="13"/>
        <v>1.2123413653233095</v>
      </c>
      <c r="I136" s="211">
        <f t="shared" si="14"/>
        <v>1.0071463265408052</v>
      </c>
    </row>
    <row r="137" spans="1:9">
      <c r="A137" s="106">
        <v>11</v>
      </c>
      <c r="B137" s="105">
        <v>31113</v>
      </c>
      <c r="C137" s="104" t="s">
        <v>156</v>
      </c>
      <c r="D137" s="9">
        <v>622.16072732099008</v>
      </c>
      <c r="E137" s="9">
        <v>0</v>
      </c>
      <c r="F137" s="9">
        <v>0</v>
      </c>
      <c r="G137" s="9">
        <v>0</v>
      </c>
      <c r="H137" s="90">
        <f t="shared" si="13"/>
        <v>0</v>
      </c>
      <c r="I137" s="90">
        <f t="shared" si="14"/>
        <v>0</v>
      </c>
    </row>
    <row r="138" spans="1:9">
      <c r="A138" s="106" t="s">
        <v>76</v>
      </c>
      <c r="B138" s="105" t="s">
        <v>84</v>
      </c>
      <c r="C138" s="104" t="s">
        <v>85</v>
      </c>
      <c r="D138" s="9">
        <v>2290.3842325303604</v>
      </c>
      <c r="E138" s="9">
        <f>+[1]PR!D67</f>
        <v>2382</v>
      </c>
      <c r="F138" s="9">
        <f>+[1]PR!H67</f>
        <v>3782</v>
      </c>
      <c r="G138" s="9">
        <v>3614.33</v>
      </c>
      <c r="H138" s="90">
        <f t="shared" si="13"/>
        <v>1.5780452679797645</v>
      </c>
      <c r="I138" s="90">
        <f t="shared" si="14"/>
        <v>0.95566631411951342</v>
      </c>
    </row>
    <row r="139" spans="1:9">
      <c r="A139" s="106" t="s">
        <v>76</v>
      </c>
      <c r="B139" s="105" t="s">
        <v>86</v>
      </c>
      <c r="C139" s="104" t="s">
        <v>87</v>
      </c>
      <c r="D139" s="9">
        <v>0</v>
      </c>
      <c r="E139" s="9">
        <f>+[1]PR!D68</f>
        <v>977</v>
      </c>
      <c r="F139" s="9">
        <f>+[1]PR!H68</f>
        <v>977</v>
      </c>
      <c r="G139" s="9">
        <f>+[1]PR!K68</f>
        <v>0</v>
      </c>
      <c r="H139" s="90">
        <f t="shared" si="13"/>
        <v>0</v>
      </c>
      <c r="I139" s="90">
        <f t="shared" si="14"/>
        <v>0</v>
      </c>
    </row>
    <row r="140" spans="1:9">
      <c r="A140" s="106" t="s">
        <v>76</v>
      </c>
      <c r="B140" s="105" t="s">
        <v>88</v>
      </c>
      <c r="C140" s="104" t="s">
        <v>89</v>
      </c>
      <c r="D140" s="9">
        <v>1791.7579135974515</v>
      </c>
      <c r="E140" s="9">
        <f>+[1]PR!D69</f>
        <v>1787</v>
      </c>
      <c r="F140" s="9">
        <f>+[1]PR!H69</f>
        <v>2700</v>
      </c>
      <c r="G140" s="9">
        <f>+[1]PR!K69</f>
        <v>2700</v>
      </c>
      <c r="H140" s="90">
        <f t="shared" si="13"/>
        <v>1.5069000000000001</v>
      </c>
      <c r="I140" s="90">
        <f t="shared" si="14"/>
        <v>1</v>
      </c>
    </row>
    <row r="141" spans="1:9">
      <c r="A141" s="106" t="s">
        <v>76</v>
      </c>
      <c r="B141" s="105" t="s">
        <v>92</v>
      </c>
      <c r="C141" s="147" t="s">
        <v>93</v>
      </c>
      <c r="D141" s="9">
        <v>21891.813657176983</v>
      </c>
      <c r="E141" s="9">
        <f>+[1]PR!D70</f>
        <v>22513</v>
      </c>
      <c r="F141" s="9">
        <f>+[1]PR!H70</f>
        <v>26313</v>
      </c>
      <c r="G141" s="9">
        <v>26313</v>
      </c>
      <c r="H141" s="90">
        <f t="shared" si="13"/>
        <v>1.2019561472639149</v>
      </c>
      <c r="I141" s="90">
        <f t="shared" si="14"/>
        <v>1</v>
      </c>
    </row>
    <row r="142" spans="1:9">
      <c r="A142" s="106">
        <v>11</v>
      </c>
      <c r="B142" s="105">
        <v>31322</v>
      </c>
      <c r="C142" s="147" t="s">
        <v>163</v>
      </c>
      <c r="D142" s="9">
        <v>13.678412635211361</v>
      </c>
      <c r="E142" s="9">
        <v>0</v>
      </c>
      <c r="F142" s="9">
        <v>0</v>
      </c>
      <c r="G142" s="9">
        <v>0</v>
      </c>
      <c r="H142" s="90">
        <f t="shared" si="13"/>
        <v>0</v>
      </c>
      <c r="I142" s="90">
        <f t="shared" si="14"/>
        <v>0</v>
      </c>
    </row>
    <row r="143" spans="1:9">
      <c r="A143" s="106">
        <v>11</v>
      </c>
      <c r="B143" s="105">
        <v>31332</v>
      </c>
      <c r="C143" s="147" t="s">
        <v>201</v>
      </c>
      <c r="D143" s="9">
        <v>0</v>
      </c>
      <c r="E143" s="9"/>
      <c r="F143" s="9"/>
      <c r="G143" s="9"/>
      <c r="H143" s="90">
        <f t="shared" ref="H143:H219" si="38">IFERROR(G143/D143,)</f>
        <v>0</v>
      </c>
      <c r="I143" s="90">
        <f t="shared" ref="I143:I219" si="39">IFERROR(G143/F143,)</f>
        <v>0</v>
      </c>
    </row>
    <row r="144" spans="1:9">
      <c r="A144" s="106" t="s">
        <v>76</v>
      </c>
      <c r="B144" s="104" t="s">
        <v>5</v>
      </c>
      <c r="C144" s="147" t="s">
        <v>6</v>
      </c>
      <c r="D144" s="9">
        <v>0</v>
      </c>
      <c r="E144" s="9">
        <f>+[1]PR!D71</f>
        <v>357</v>
      </c>
      <c r="F144" s="9">
        <f>+[1]PR!H71</f>
        <v>107</v>
      </c>
      <c r="G144" s="9">
        <f>+[1]PR!K71</f>
        <v>106.2</v>
      </c>
      <c r="H144" s="90">
        <f t="shared" si="38"/>
        <v>0</v>
      </c>
      <c r="I144" s="90">
        <f t="shared" si="39"/>
        <v>0.99252336448598133</v>
      </c>
    </row>
    <row r="145" spans="1:9">
      <c r="A145" s="106" t="s">
        <v>76</v>
      </c>
      <c r="B145" s="196" t="s">
        <v>9</v>
      </c>
      <c r="C145" s="138" t="s">
        <v>182</v>
      </c>
      <c r="D145" s="9"/>
      <c r="E145" s="9"/>
      <c r="F145" s="9">
        <f>+[1]PR!H72</f>
        <v>40</v>
      </c>
      <c r="G145" s="9">
        <f>+[1]PR!K72</f>
        <v>39.28</v>
      </c>
      <c r="H145" s="90">
        <f t="shared" ref="H145" si="40">IFERROR(G145/D145,)</f>
        <v>0</v>
      </c>
      <c r="I145" s="90">
        <f t="shared" ref="I145" si="41">IFERROR(G145/F145,)</f>
        <v>0.98199999999999998</v>
      </c>
    </row>
    <row r="146" spans="1:9">
      <c r="A146" s="106" t="s">
        <v>76</v>
      </c>
      <c r="B146" s="104" t="s">
        <v>94</v>
      </c>
      <c r="C146" s="147" t="s">
        <v>95</v>
      </c>
      <c r="D146" s="9">
        <v>8871.9715973189977</v>
      </c>
      <c r="E146" s="9"/>
      <c r="F146" s="9">
        <f>+[1]PR!H73</f>
        <v>12148</v>
      </c>
      <c r="G146" s="9">
        <v>12149.52</v>
      </c>
      <c r="H146" s="90">
        <f t="shared" si="38"/>
        <v>1.3694272875796218</v>
      </c>
      <c r="I146" s="90">
        <f t="shared" si="39"/>
        <v>1.0001251234771156</v>
      </c>
    </row>
    <row r="147" spans="1:9">
      <c r="A147" s="106" t="s">
        <v>76</v>
      </c>
      <c r="B147" s="104" t="s">
        <v>143</v>
      </c>
      <c r="C147" s="147" t="s">
        <v>144</v>
      </c>
      <c r="D147" s="9">
        <v>0</v>
      </c>
      <c r="E147" s="9">
        <f>+[1]PR!D73</f>
        <v>12448</v>
      </c>
      <c r="F147" s="9">
        <v>0</v>
      </c>
      <c r="G147" s="9">
        <v>0</v>
      </c>
      <c r="H147" s="90">
        <f t="shared" si="38"/>
        <v>0</v>
      </c>
      <c r="I147" s="90">
        <f t="shared" si="39"/>
        <v>0</v>
      </c>
    </row>
    <row r="148" spans="1:9">
      <c r="A148" s="106">
        <v>11</v>
      </c>
      <c r="B148" s="105">
        <v>32961</v>
      </c>
      <c r="C148" s="147" t="s">
        <v>198</v>
      </c>
      <c r="D148" s="9">
        <v>456.23465392527703</v>
      </c>
      <c r="E148" s="9"/>
      <c r="F148" s="9"/>
      <c r="G148" s="9"/>
      <c r="H148" s="90">
        <f t="shared" si="38"/>
        <v>0</v>
      </c>
      <c r="I148" s="90">
        <f t="shared" si="39"/>
        <v>0</v>
      </c>
    </row>
    <row r="149" spans="1:9">
      <c r="A149" s="106">
        <v>11</v>
      </c>
      <c r="B149" s="105">
        <v>34331</v>
      </c>
      <c r="C149" s="147" t="s">
        <v>200</v>
      </c>
      <c r="D149" s="9">
        <v>91.925144336054146</v>
      </c>
      <c r="E149" s="9"/>
      <c r="F149" s="9"/>
      <c r="G149" s="9"/>
      <c r="H149" s="90">
        <f t="shared" si="38"/>
        <v>0</v>
      </c>
      <c r="I149" s="90">
        <f t="shared" si="39"/>
        <v>0</v>
      </c>
    </row>
    <row r="150" spans="1:9">
      <c r="A150" s="106">
        <v>11</v>
      </c>
      <c r="B150" s="105">
        <v>34332</v>
      </c>
      <c r="C150" s="147" t="s">
        <v>199</v>
      </c>
      <c r="D150" s="9">
        <v>0</v>
      </c>
      <c r="E150" s="9"/>
      <c r="F150" s="9"/>
      <c r="G150" s="9"/>
      <c r="H150" s="90">
        <f t="shared" si="38"/>
        <v>0</v>
      </c>
      <c r="I150" s="90">
        <f t="shared" si="39"/>
        <v>0</v>
      </c>
    </row>
    <row r="151" spans="1:9">
      <c r="A151" s="165">
        <v>11</v>
      </c>
      <c r="B151" s="204">
        <v>34339</v>
      </c>
      <c r="C151" s="182" t="s">
        <v>168</v>
      </c>
      <c r="D151" s="183">
        <v>135.84975778087463</v>
      </c>
      <c r="E151" s="183"/>
      <c r="F151" s="183"/>
      <c r="G151" s="183"/>
      <c r="H151" s="184">
        <f t="shared" si="38"/>
        <v>0</v>
      </c>
      <c r="I151" s="184">
        <f t="shared" si="39"/>
        <v>0</v>
      </c>
    </row>
    <row r="152" spans="1:9">
      <c r="A152" s="178"/>
      <c r="B152" s="213">
        <v>55</v>
      </c>
      <c r="C152" s="212" t="s">
        <v>145</v>
      </c>
      <c r="D152" s="180">
        <f t="shared" ref="D152" si="42">SUM(D153:D186)</f>
        <v>80505.668591147391</v>
      </c>
      <c r="E152" s="180">
        <f>SUM(E153:E186)</f>
        <v>79635</v>
      </c>
      <c r="F152" s="180">
        <f t="shared" ref="F152" si="43">SUM(F153:F186)</f>
        <v>79768</v>
      </c>
      <c r="G152" s="180">
        <f>SUM(G153:G186)</f>
        <v>83094.17</v>
      </c>
      <c r="H152" s="181">
        <f t="shared" si="38"/>
        <v>1.0321530328752184</v>
      </c>
      <c r="I152" s="181">
        <f t="shared" si="39"/>
        <v>1.041698049343095</v>
      </c>
    </row>
    <row r="153" spans="1:9">
      <c r="A153" s="169">
        <v>55</v>
      </c>
      <c r="B153" s="207">
        <v>31321</v>
      </c>
      <c r="C153" s="138" t="s">
        <v>180</v>
      </c>
      <c r="D153" s="201">
        <v>0</v>
      </c>
      <c r="E153" s="205">
        <f>+IFERROR(VLOOKUP(B153,[1]VR!$B$54:$D$79,3,FALSE),"0,00")</f>
        <v>0</v>
      </c>
      <c r="F153" s="205">
        <f>+IFERROR(VLOOKUP(B153,[1]VR!$B$54:$K$79,7,FALSE),"0,00")</f>
        <v>0</v>
      </c>
      <c r="G153" s="205">
        <v>51.44</v>
      </c>
      <c r="H153" s="202">
        <f t="shared" si="38"/>
        <v>0</v>
      </c>
      <c r="I153" s="202">
        <f t="shared" si="39"/>
        <v>0</v>
      </c>
    </row>
    <row r="154" spans="1:9">
      <c r="A154" s="106">
        <v>55</v>
      </c>
      <c r="B154" s="105" t="s">
        <v>7</v>
      </c>
      <c r="C154" s="147" t="s">
        <v>181</v>
      </c>
      <c r="D154" s="8">
        <v>49.771053155484765</v>
      </c>
      <c r="E154" s="7" t="str">
        <f>+IFERROR(VLOOKUP(B154,[1]VR!$B$54:$D$79,3,FALSE),"0,00")</f>
        <v>0,00</v>
      </c>
      <c r="F154" s="7" t="str">
        <f>+IFERROR(VLOOKUP(B154,[1]VR!$B$54:$K$79,7,FALSE),"0,00")</f>
        <v>0,00</v>
      </c>
      <c r="G154" s="7" t="str">
        <f>+IFERROR(VLOOKUP(B154,[1]VR!$B$54:$K$79,9,FALSE),"0,00")</f>
        <v>0,00</v>
      </c>
      <c r="H154" s="89">
        <f t="shared" si="38"/>
        <v>0</v>
      </c>
      <c r="I154" s="89">
        <f t="shared" si="39"/>
        <v>0</v>
      </c>
    </row>
    <row r="155" spans="1:9">
      <c r="A155" s="106">
        <v>55</v>
      </c>
      <c r="B155" s="105" t="s">
        <v>9</v>
      </c>
      <c r="C155" s="147" t="s">
        <v>182</v>
      </c>
      <c r="D155" s="8">
        <v>71.13942531023956</v>
      </c>
      <c r="E155" s="7" t="str">
        <f>+IFERROR(VLOOKUP(B155,[1]VR!$B$54:$D$79,3,FALSE),"0,00")</f>
        <v>0,00</v>
      </c>
      <c r="F155" s="7" t="str">
        <f>+IFERROR(VLOOKUP(B155,[1]VR!$B$54:$K$79,7,FALSE),"0,00")</f>
        <v>0,00</v>
      </c>
      <c r="G155" s="7" t="str">
        <f>+IFERROR(VLOOKUP(B155,[1]VR!$B$54:$K$79,9,FALSE),"0,00")</f>
        <v>0,00</v>
      </c>
      <c r="H155" s="89">
        <f t="shared" si="38"/>
        <v>0</v>
      </c>
      <c r="I155" s="89">
        <f t="shared" si="39"/>
        <v>0</v>
      </c>
    </row>
    <row r="156" spans="1:9">
      <c r="A156" s="106">
        <v>55</v>
      </c>
      <c r="B156" s="105">
        <v>32211</v>
      </c>
      <c r="C156" s="147" t="s">
        <v>14</v>
      </c>
      <c r="D156" s="8">
        <v>1.3272280841462604E-3</v>
      </c>
      <c r="E156" s="7">
        <f>+IFERROR(VLOOKUP(B156,[1]VR!$B$54:$D$79,3,FALSE),"0,00")</f>
        <v>796</v>
      </c>
      <c r="F156" s="7">
        <f>+IFERROR(VLOOKUP(B156,[1]VR!$B$54:$K$79,7,FALSE),"0,00")</f>
        <v>796</v>
      </c>
      <c r="G156" s="7">
        <f>+IFERROR(VLOOKUP(B156,[1]VR!$B$54:$K$79,9,FALSE),"0,00")</f>
        <v>39</v>
      </c>
      <c r="H156" s="89">
        <f t="shared" si="38"/>
        <v>29384.550000000003</v>
      </c>
      <c r="I156" s="89">
        <f t="shared" si="39"/>
        <v>4.8994974874371856E-2</v>
      </c>
    </row>
    <row r="157" spans="1:9">
      <c r="A157" s="106">
        <v>55</v>
      </c>
      <c r="B157" s="105">
        <v>32212</v>
      </c>
      <c r="C157" s="147" t="s">
        <v>16</v>
      </c>
      <c r="D157" s="8">
        <v>12.997544628044329</v>
      </c>
      <c r="E157" s="7" t="str">
        <f>+IFERROR(VLOOKUP(B157,[1]VR!$B$54:$D$79,3,FALSE),"0,00")</f>
        <v>0,00</v>
      </c>
      <c r="F157" s="7" t="str">
        <f>+IFERROR(VLOOKUP(B157,[1]VR!$B$54:$K$79,7,FALSE),"0,00")</f>
        <v>0,00</v>
      </c>
      <c r="G157" s="7" t="str">
        <f>+IFERROR(VLOOKUP(B157,[1]VR!$B$54:$K$79,9,FALSE),"0,00")</f>
        <v>0,00</v>
      </c>
      <c r="H157" s="89">
        <f t="shared" si="38"/>
        <v>0</v>
      </c>
      <c r="I157" s="89">
        <f t="shared" si="39"/>
        <v>0</v>
      </c>
    </row>
    <row r="158" spans="1:9">
      <c r="A158" s="106" t="s">
        <v>119</v>
      </c>
      <c r="B158" s="104" t="s">
        <v>17</v>
      </c>
      <c r="C158" s="147" t="s">
        <v>18</v>
      </c>
      <c r="D158" s="8">
        <v>3523.9923020771116</v>
      </c>
      <c r="E158" s="7">
        <f>+IFERROR(VLOOKUP(B158,[1]VR!$B$54:$D$79,3,FALSE),"0,00")</f>
        <v>3982</v>
      </c>
      <c r="F158" s="7">
        <f>+IFERROR(VLOOKUP(B158,[1]VR!$B$54:$K$79,7,FALSE),"0,00")</f>
        <v>3982</v>
      </c>
      <c r="G158" s="7">
        <v>3224.87</v>
      </c>
      <c r="H158" s="89">
        <f t="shared" si="38"/>
        <v>0.91511834407220383</v>
      </c>
      <c r="I158" s="89">
        <f t="shared" si="39"/>
        <v>0.8098618784530387</v>
      </c>
    </row>
    <row r="159" spans="1:9">
      <c r="A159" s="106" t="s">
        <v>119</v>
      </c>
      <c r="B159" s="104" t="s">
        <v>21</v>
      </c>
      <c r="C159" s="147" t="s">
        <v>22</v>
      </c>
      <c r="D159" s="8">
        <v>1.6802707545291657</v>
      </c>
      <c r="E159" s="7">
        <f>+IFERROR(VLOOKUP(B159,[1]VR!$B$54:$D$79,3,FALSE),"0,00")</f>
        <v>664</v>
      </c>
      <c r="F159" s="7">
        <f>+IFERROR(VLOOKUP(B159,[1]VR!$B$54:$K$79,7,FALSE),"0,00")</f>
        <v>664</v>
      </c>
      <c r="G159" s="7">
        <f>+IFERROR(VLOOKUP(B159,[1]VR!$B$54:$K$79,9,FALSE),"0,00")</f>
        <v>239.08</v>
      </c>
      <c r="H159" s="89">
        <f t="shared" si="38"/>
        <v>142.28659241706163</v>
      </c>
      <c r="I159" s="89">
        <f t="shared" si="39"/>
        <v>0.36006024096385542</v>
      </c>
    </row>
    <row r="160" spans="1:9">
      <c r="A160" s="106" t="s">
        <v>119</v>
      </c>
      <c r="B160" s="104" t="s">
        <v>104</v>
      </c>
      <c r="C160" s="147" t="s">
        <v>105</v>
      </c>
      <c r="D160" s="8">
        <v>33333.168757050902</v>
      </c>
      <c r="E160" s="7">
        <f>+IFERROR(VLOOKUP(B160,[1]VR!$B$54:$D$79,3,FALSE),"0,00")</f>
        <v>39817</v>
      </c>
      <c r="F160" s="7">
        <f>+IFERROR(VLOOKUP(B160,[1]VR!$B$54:$K$79,7,FALSE),"0,00")</f>
        <v>38317</v>
      </c>
      <c r="G160" s="7">
        <v>35722.79</v>
      </c>
      <c r="H160" s="89">
        <f t="shared" si="38"/>
        <v>1.071688991237703</v>
      </c>
      <c r="I160" s="89">
        <f t="shared" si="39"/>
        <v>0.93229610877678315</v>
      </c>
    </row>
    <row r="161" spans="1:9">
      <c r="A161" s="106" t="s">
        <v>119</v>
      </c>
      <c r="B161" s="104" t="s">
        <v>23</v>
      </c>
      <c r="C161" s="147" t="s">
        <v>24</v>
      </c>
      <c r="D161" s="8">
        <v>840.19642975645365</v>
      </c>
      <c r="E161" s="7">
        <f>+IFERROR(VLOOKUP(B161,[1]VR!$B$54:$D$79,3,FALSE),"0,00")</f>
        <v>1991</v>
      </c>
      <c r="F161" s="7">
        <f>+IFERROR(VLOOKUP(B161,[1]VR!$B$54:$K$79,7,FALSE),"0,00")</f>
        <v>1991</v>
      </c>
      <c r="G161" s="7">
        <v>2512.1799999999998</v>
      </c>
      <c r="H161" s="89">
        <f t="shared" si="38"/>
        <v>2.9899912818341794</v>
      </c>
      <c r="I161" s="89">
        <f t="shared" si="39"/>
        <v>1.2617679558011048</v>
      </c>
    </row>
    <row r="162" spans="1:9">
      <c r="A162" s="106">
        <v>55</v>
      </c>
      <c r="B162" s="104" t="s">
        <v>25</v>
      </c>
      <c r="C162" s="104" t="s">
        <v>26</v>
      </c>
      <c r="D162" s="8">
        <v>2268.050965558431</v>
      </c>
      <c r="E162" s="7">
        <f>+IFERROR(VLOOKUP(B162,[1]VR!$B$54:$D$79,3,FALSE),"0,00")</f>
        <v>3318</v>
      </c>
      <c r="F162" s="7">
        <f>+IFERROR(VLOOKUP(B162,[1]VR!$B$54:$K$79,7,FALSE),"0,00")</f>
        <v>1509</v>
      </c>
      <c r="G162" s="7">
        <v>1508.18</v>
      </c>
      <c r="H162" s="89">
        <f t="shared" si="38"/>
        <v>0.66496742044271551</v>
      </c>
      <c r="I162" s="89">
        <f t="shared" si="39"/>
        <v>0.99945659377070917</v>
      </c>
    </row>
    <row r="163" spans="1:9">
      <c r="A163" s="106" t="s">
        <v>119</v>
      </c>
      <c r="B163" s="104" t="s">
        <v>124</v>
      </c>
      <c r="C163" s="104" t="s">
        <v>125</v>
      </c>
      <c r="D163" s="8">
        <v>253.63328688035037</v>
      </c>
      <c r="E163" s="7">
        <f>+IFERROR(VLOOKUP(B163,[1]VR!$B$54:$D$79,3,FALSE),"0,00")</f>
        <v>398</v>
      </c>
      <c r="F163" s="7">
        <f>+IFERROR(VLOOKUP(B163,[1]VR!$B$54:$K$79,7,FALSE),"0,00")</f>
        <v>398</v>
      </c>
      <c r="G163" s="7">
        <v>284</v>
      </c>
      <c r="H163" s="89">
        <f t="shared" si="38"/>
        <v>1.1197268445839876</v>
      </c>
      <c r="I163" s="89">
        <f t="shared" si="39"/>
        <v>0.71356783919597988</v>
      </c>
    </row>
    <row r="164" spans="1:9">
      <c r="A164" s="106" t="s">
        <v>119</v>
      </c>
      <c r="B164" s="105" t="s">
        <v>27</v>
      </c>
      <c r="C164" s="104" t="s">
        <v>28</v>
      </c>
      <c r="D164" s="8">
        <v>0</v>
      </c>
      <c r="E164" s="7">
        <f>+IFERROR(VLOOKUP(B164,[1]VR!$B$54:$D$79,3,FALSE),"0,00")</f>
        <v>0</v>
      </c>
      <c r="F164" s="7">
        <f>+IFERROR(VLOOKUP(B164,[1]VR!$B$54:$K$79,7,FALSE),"0,00")</f>
        <v>0</v>
      </c>
      <c r="G164" s="7">
        <v>38.11</v>
      </c>
      <c r="H164" s="89">
        <f t="shared" si="38"/>
        <v>0</v>
      </c>
      <c r="I164" s="89">
        <f t="shared" si="39"/>
        <v>0</v>
      </c>
    </row>
    <row r="165" spans="1:9">
      <c r="A165" s="106" t="s">
        <v>119</v>
      </c>
      <c r="B165" s="104" t="s">
        <v>29</v>
      </c>
      <c r="C165" s="104" t="s">
        <v>30</v>
      </c>
      <c r="D165" s="8">
        <v>144.07060853407657</v>
      </c>
      <c r="E165" s="7">
        <f>+IFERROR(VLOOKUP(B165,[1]VR!$B$54:$D$79,3,FALSE),"0,00")</f>
        <v>664</v>
      </c>
      <c r="F165" s="7">
        <f>+IFERROR(VLOOKUP(B165,[1]VR!$B$54:$K$79,7,FALSE),"0,00")</f>
        <v>664</v>
      </c>
      <c r="G165" s="7">
        <v>433.79</v>
      </c>
      <c r="H165" s="89">
        <f t="shared" si="38"/>
        <v>3.0109541731920779</v>
      </c>
      <c r="I165" s="89">
        <f t="shared" si="39"/>
        <v>0.65329819277108436</v>
      </c>
    </row>
    <row r="166" spans="1:9">
      <c r="A166" s="106" t="s">
        <v>119</v>
      </c>
      <c r="B166" s="104" t="s">
        <v>31</v>
      </c>
      <c r="C166" s="104" t="s">
        <v>32</v>
      </c>
      <c r="D166" s="8">
        <v>3932.5927400623796</v>
      </c>
      <c r="E166" s="7">
        <f>+IFERROR(VLOOKUP(B166,[1]VR!$B$54:$D$79,3,FALSE),"0,00")</f>
        <v>3982</v>
      </c>
      <c r="F166" s="7">
        <f>+IFERROR(VLOOKUP(B166,[1]VR!$B$54:$K$79,7,FALSE),"0,00")</f>
        <v>1982</v>
      </c>
      <c r="G166" s="7">
        <v>1170.43</v>
      </c>
      <c r="H166" s="89">
        <f t="shared" si="38"/>
        <v>0.29762298752080657</v>
      </c>
      <c r="I166" s="89">
        <f t="shared" si="39"/>
        <v>0.59052976791120082</v>
      </c>
    </row>
    <row r="167" spans="1:9">
      <c r="A167" s="106" t="s">
        <v>119</v>
      </c>
      <c r="B167" s="138" t="s">
        <v>33</v>
      </c>
      <c r="C167" s="104" t="s">
        <v>34</v>
      </c>
      <c r="D167" s="8">
        <v>0</v>
      </c>
      <c r="E167" s="7">
        <f>+IFERROR(VLOOKUP(B167,[1]VR!$B$54:$D$79,3,FALSE),"0,00")</f>
        <v>664</v>
      </c>
      <c r="F167" s="7">
        <f>+IFERROR(VLOOKUP(B167,[1]VR!$B$54:$K$79,7,FALSE),"0,00")</f>
        <v>664</v>
      </c>
      <c r="G167" s="7">
        <v>398.84</v>
      </c>
      <c r="H167" s="89">
        <f t="shared" si="38"/>
        <v>0</v>
      </c>
      <c r="I167" s="89">
        <f t="shared" si="39"/>
        <v>0.60066265060240964</v>
      </c>
    </row>
    <row r="168" spans="1:9">
      <c r="A168" s="106" t="s">
        <v>119</v>
      </c>
      <c r="B168" s="105" t="s">
        <v>41</v>
      </c>
      <c r="C168" s="104" t="s">
        <v>42</v>
      </c>
      <c r="D168" s="8">
        <v>1493.1315946645429</v>
      </c>
      <c r="E168" s="7">
        <f>+IFERROR(VLOOKUP(B168,[1]VR!$B$54:$D$79,3,FALSE),"0,00")</f>
        <v>1327</v>
      </c>
      <c r="F168" s="7">
        <f>+IFERROR(VLOOKUP(B168,[1]VR!$B$54:$K$79,7,FALSE),"0,00")</f>
        <v>0</v>
      </c>
      <c r="G168" s="7">
        <v>0</v>
      </c>
      <c r="H168" s="89">
        <f t="shared" si="38"/>
        <v>0</v>
      </c>
      <c r="I168" s="89">
        <f t="shared" si="39"/>
        <v>0</v>
      </c>
    </row>
    <row r="169" spans="1:9">
      <c r="A169" s="106" t="s">
        <v>119</v>
      </c>
      <c r="B169" s="105" t="s">
        <v>43</v>
      </c>
      <c r="C169" s="104" t="s">
        <v>44</v>
      </c>
      <c r="D169" s="8">
        <v>3298.1617891034571</v>
      </c>
      <c r="E169" s="7">
        <f>+IFERROR(VLOOKUP(B169,[1]VR!$B$54:$D$79,3,FALSE),"0,00")</f>
        <v>3318</v>
      </c>
      <c r="F169" s="7">
        <f>+IFERROR(VLOOKUP(B169,[1]VR!$B$54:$K$79,7,FALSE),"0,00")</f>
        <v>2545</v>
      </c>
      <c r="G169" s="7">
        <v>2540.5</v>
      </c>
      <c r="H169" s="89">
        <f t="shared" si="38"/>
        <v>0.77027755533199205</v>
      </c>
      <c r="I169" s="89">
        <f t="shared" si="39"/>
        <v>0.99823182711198433</v>
      </c>
    </row>
    <row r="170" spans="1:9">
      <c r="A170" s="106" t="s">
        <v>119</v>
      </c>
      <c r="B170" s="105" t="s">
        <v>45</v>
      </c>
      <c r="C170" s="104" t="s">
        <v>46</v>
      </c>
      <c r="D170" s="8">
        <v>368.974716304997</v>
      </c>
      <c r="E170" s="7">
        <f>+IFERROR(VLOOKUP(B170,[1]VR!$B$54:$D$79,3,FALSE),"0,00")</f>
        <v>1062</v>
      </c>
      <c r="F170" s="7">
        <f>+IFERROR(VLOOKUP(B170,[1]VR!$B$54:$K$79,7,FALSE),"0,00")</f>
        <v>1062</v>
      </c>
      <c r="G170" s="7">
        <f>+IFERROR(VLOOKUP(B170,[1]VR!$B$54:$K$79,9,FALSE),"0,00")</f>
        <v>0</v>
      </c>
      <c r="H170" s="89">
        <f t="shared" si="38"/>
        <v>0</v>
      </c>
      <c r="I170" s="89">
        <f t="shared" si="39"/>
        <v>0</v>
      </c>
    </row>
    <row r="171" spans="1:9">
      <c r="A171" s="106" t="s">
        <v>119</v>
      </c>
      <c r="B171" s="105" t="s">
        <v>47</v>
      </c>
      <c r="C171" s="104" t="s">
        <v>48</v>
      </c>
      <c r="D171" s="8">
        <v>426.87636870396176</v>
      </c>
      <c r="E171" s="7">
        <f>+IFERROR(VLOOKUP(B171,[1]VR!$B$54:$D$79,3,FALSE),"0,00")</f>
        <v>929</v>
      </c>
      <c r="F171" s="7">
        <f>+IFERROR(VLOOKUP(B171,[1]VR!$B$54:$K$79,7,FALSE),"0,00")</f>
        <v>929</v>
      </c>
      <c r="G171" s="7">
        <f>+IFERROR(VLOOKUP(B171,[1]VR!$B$54:$K$79,9,FALSE),"0,00")</f>
        <v>426.87</v>
      </c>
      <c r="H171" s="89">
        <f t="shared" si="38"/>
        <v>0.99998508068277214</v>
      </c>
      <c r="I171" s="89">
        <f t="shared" si="39"/>
        <v>0.45949407965554362</v>
      </c>
    </row>
    <row r="172" spans="1:9">
      <c r="A172" s="106" t="s">
        <v>119</v>
      </c>
      <c r="B172" s="105" t="s">
        <v>143</v>
      </c>
      <c r="C172" s="104" t="s">
        <v>144</v>
      </c>
      <c r="D172" s="8">
        <v>356.36074059327092</v>
      </c>
      <c r="E172" s="7">
        <f>+IFERROR(VLOOKUP(B172,[1]VR!$B$54:$D$79,3,FALSE),"0,00")</f>
        <v>265</v>
      </c>
      <c r="F172" s="7">
        <f>+IFERROR(VLOOKUP(B172,[1]VR!$B$54:$K$79,7,FALSE),"0,00")</f>
        <v>479</v>
      </c>
      <c r="G172" s="7">
        <v>583.33000000000004</v>
      </c>
      <c r="H172" s="89">
        <f t="shared" si="38"/>
        <v>1.636908709497207</v>
      </c>
      <c r="I172" s="89">
        <f t="shared" si="39"/>
        <v>1.2178079331941545</v>
      </c>
    </row>
    <row r="173" spans="1:9">
      <c r="A173" s="146" t="s">
        <v>119</v>
      </c>
      <c r="B173" s="104" t="s">
        <v>120</v>
      </c>
      <c r="C173" s="147" t="s">
        <v>121</v>
      </c>
      <c r="D173" s="8">
        <v>810.30592607339565</v>
      </c>
      <c r="E173" s="7">
        <f>+IFERROR(VLOOKUP(B173,[1]VR!$B$54:$D$79,3,FALSE),"0,00")</f>
        <v>796</v>
      </c>
      <c r="F173" s="7">
        <f>+IFERROR(VLOOKUP(B173,[1]VR!$B$54:$K$79,7,FALSE),"0,00")</f>
        <v>796</v>
      </c>
      <c r="G173" s="7">
        <v>810.28</v>
      </c>
      <c r="H173" s="89">
        <f t="shared" si="38"/>
        <v>0.99996800458621682</v>
      </c>
      <c r="I173" s="89">
        <f t="shared" si="39"/>
        <v>1.0179396984924622</v>
      </c>
    </row>
    <row r="174" spans="1:9">
      <c r="A174" s="146" t="s">
        <v>119</v>
      </c>
      <c r="B174" s="104" t="s">
        <v>53</v>
      </c>
      <c r="C174" s="147" t="s">
        <v>54</v>
      </c>
      <c r="D174" s="8">
        <v>31.521666998473687</v>
      </c>
      <c r="E174" s="7" t="str">
        <f>+IFERROR(VLOOKUP(B174,[1]VR!$B$54:$D$79,3,FALSE),"0,00")</f>
        <v>0,00</v>
      </c>
      <c r="F174" s="7" t="str">
        <f>+IFERROR(VLOOKUP(B174,[1]VR!$B$54:$K$79,7,FALSE),"0,00")</f>
        <v>0,00</v>
      </c>
      <c r="G174" s="7" t="str">
        <f>+IFERROR(VLOOKUP(B174,[1]VR!$B$54:$K$79,9,FALSE),"0,00")</f>
        <v>0,00</v>
      </c>
      <c r="H174" s="89">
        <f t="shared" si="38"/>
        <v>0</v>
      </c>
      <c r="I174" s="89">
        <f t="shared" si="39"/>
        <v>0</v>
      </c>
    </row>
    <row r="175" spans="1:9">
      <c r="A175" s="145">
        <v>55</v>
      </c>
      <c r="B175" s="152" t="s">
        <v>183</v>
      </c>
      <c r="C175" s="138" t="s">
        <v>184</v>
      </c>
      <c r="D175" s="8"/>
      <c r="E175" s="7"/>
      <c r="F175" s="7"/>
      <c r="G175" s="7">
        <f>+IFERROR(VLOOKUP(B175,[1]VR!$B$54:$K$79,9,FALSE),"0,00")</f>
        <v>762.2</v>
      </c>
      <c r="H175" s="89">
        <f t="shared" ref="H175:H181" si="44">IFERROR(G175/D175,)</f>
        <v>0</v>
      </c>
      <c r="I175" s="89">
        <f t="shared" ref="I175:I181" si="45">IFERROR(G175/F175,)</f>
        <v>0</v>
      </c>
    </row>
    <row r="176" spans="1:9">
      <c r="A176" s="146" t="s">
        <v>119</v>
      </c>
      <c r="B176" s="12" t="s">
        <v>178</v>
      </c>
      <c r="C176" s="150" t="s">
        <v>179</v>
      </c>
      <c r="D176" s="8">
        <v>515.62943791890632</v>
      </c>
      <c r="E176" s="7">
        <f>+IFERROR(VLOOKUP(B176,[1]VR!$B$54:$D$79,3,FALSE),"0,00")</f>
        <v>1062</v>
      </c>
      <c r="F176" s="7">
        <f>+IFERROR(VLOOKUP(B176,[1]VR!$B$54:$K$79,7,FALSE),"0,00")</f>
        <v>1062</v>
      </c>
      <c r="G176" s="7">
        <f>+IFERROR(VLOOKUP(B176,[1]VR!$B$54:$K$79,9,FALSE),"0,00")</f>
        <v>40</v>
      </c>
      <c r="H176" s="89">
        <f t="shared" si="44"/>
        <v>7.7575089896808502E-2</v>
      </c>
      <c r="I176" s="89">
        <f t="shared" si="45"/>
        <v>3.7664783427495289E-2</v>
      </c>
    </row>
    <row r="177" spans="1:9">
      <c r="A177" s="145">
        <v>55</v>
      </c>
      <c r="B177" s="152" t="s">
        <v>59</v>
      </c>
      <c r="C177" s="138" t="s">
        <v>60</v>
      </c>
      <c r="D177" s="8"/>
      <c r="E177" s="7"/>
      <c r="F177" s="7">
        <f>+IFERROR(VLOOKUP(B177,[1]VR!$B$54:$K$79,7,FALSE),"0,00")</f>
        <v>328</v>
      </c>
      <c r="G177" s="7">
        <v>1527.76</v>
      </c>
      <c r="H177" s="89">
        <f t="shared" si="44"/>
        <v>0</v>
      </c>
      <c r="I177" s="89">
        <f t="shared" si="45"/>
        <v>4.6578048780487809</v>
      </c>
    </row>
    <row r="178" spans="1:9">
      <c r="A178" s="146">
        <v>55</v>
      </c>
      <c r="B178" s="12">
        <v>32999</v>
      </c>
      <c r="C178" s="150" t="s">
        <v>383</v>
      </c>
      <c r="D178" s="8"/>
      <c r="E178" s="7"/>
      <c r="F178" s="7"/>
      <c r="G178" s="7">
        <v>8.3000000000000007</v>
      </c>
      <c r="H178" s="89"/>
      <c r="I178" s="89"/>
    </row>
    <row r="179" spans="1:9">
      <c r="A179" s="146" t="s">
        <v>119</v>
      </c>
      <c r="B179" s="104" t="s">
        <v>109</v>
      </c>
      <c r="C179" s="147" t="s">
        <v>110</v>
      </c>
      <c r="D179" s="8">
        <v>4864.2988917645489</v>
      </c>
      <c r="E179" s="7">
        <f>+IFERROR(VLOOKUP(B179,[1]VR!$B$54:$D$79,3,FALSE),"0,00")</f>
        <v>5309</v>
      </c>
      <c r="F179" s="7">
        <f>+IFERROR(VLOOKUP(B179,[1]VR!$B$54:$K$79,7,FALSE),"0,00")</f>
        <v>5309</v>
      </c>
      <c r="G179" s="7">
        <f>+IFERROR(VLOOKUP(B179,[1]VR!$B$54:$K$79,9,FALSE),"0,00")</f>
        <v>0</v>
      </c>
      <c r="H179" s="89">
        <f t="shared" si="44"/>
        <v>0</v>
      </c>
      <c r="I179" s="89">
        <f t="shared" si="45"/>
        <v>0</v>
      </c>
    </row>
    <row r="180" spans="1:9">
      <c r="A180" s="146" t="s">
        <v>119</v>
      </c>
      <c r="B180" s="153" t="s">
        <v>361</v>
      </c>
      <c r="C180" s="147" t="s">
        <v>159</v>
      </c>
      <c r="D180" s="8">
        <v>6049.3848297829973</v>
      </c>
      <c r="E180" s="7">
        <f>+IFERROR(VLOOKUP(B180,[1]VR!$B$54:$D$79,3,FALSE),"0,00")</f>
        <v>3982</v>
      </c>
      <c r="F180" s="7">
        <f>+IFERROR(VLOOKUP(B180,[1]VR!$B$54:$K$79,7,FALSE),"0,00")</f>
        <v>3982</v>
      </c>
      <c r="G180" s="7">
        <f>+IFERROR(VLOOKUP(B180,[1]VR!$B$54:$K$79,9,FALSE),"0,00")</f>
        <v>0</v>
      </c>
      <c r="H180" s="89">
        <f t="shared" si="44"/>
        <v>0</v>
      </c>
      <c r="I180" s="89">
        <f t="shared" si="45"/>
        <v>0</v>
      </c>
    </row>
    <row r="181" spans="1:9">
      <c r="A181" s="106">
        <v>55</v>
      </c>
      <c r="B181" s="105" t="s">
        <v>185</v>
      </c>
      <c r="C181" s="104" t="s">
        <v>186</v>
      </c>
      <c r="D181" s="8">
        <v>3773.9730572698918</v>
      </c>
      <c r="E181" s="7">
        <f>+IFERROR(VLOOKUP(B181,[1]VR!$B$54:$D$79,3,FALSE),"0,00")</f>
        <v>3982</v>
      </c>
      <c r="F181" s="7">
        <f>+IFERROR(VLOOKUP(B181,[1]VR!$B$54:$K$79,7,FALSE),"0,00")</f>
        <v>3982</v>
      </c>
      <c r="G181" s="7">
        <v>14535.46</v>
      </c>
      <c r="H181" s="89">
        <f t="shared" si="44"/>
        <v>3.8515007339546332</v>
      </c>
      <c r="I181" s="89">
        <f t="shared" si="45"/>
        <v>3.6502913108990453</v>
      </c>
    </row>
    <row r="182" spans="1:9">
      <c r="A182" s="106">
        <v>55</v>
      </c>
      <c r="B182" s="105" t="s">
        <v>318</v>
      </c>
      <c r="C182" s="104" t="s">
        <v>319</v>
      </c>
      <c r="D182" s="8">
        <v>6844.0905169553389</v>
      </c>
      <c r="E182" s="7" t="str">
        <f>+IFERROR(VLOOKUP(B182,[1]VR!$B$54:$D$79,3,FALSE),"0,00")</f>
        <v>0,00</v>
      </c>
      <c r="F182" s="7" t="str">
        <f>+IFERROR(VLOOKUP(B182,[1]VR!$B$54:$K$79,7,FALSE),"0,00")</f>
        <v>0,00</v>
      </c>
      <c r="G182" s="7">
        <v>0</v>
      </c>
      <c r="H182" s="89">
        <f t="shared" si="38"/>
        <v>0</v>
      </c>
      <c r="I182" s="89">
        <f t="shared" si="39"/>
        <v>0</v>
      </c>
    </row>
    <row r="183" spans="1:9">
      <c r="A183" s="106">
        <v>55</v>
      </c>
      <c r="B183" s="105" t="s">
        <v>320</v>
      </c>
      <c r="C183" s="104" t="s">
        <v>160</v>
      </c>
      <c r="D183" s="8">
        <v>0</v>
      </c>
      <c r="E183" s="7" t="str">
        <f>+IFERROR(VLOOKUP(B183,[1]VR!$B$54:$D$79,3,FALSE),"0,00")</f>
        <v>0,00</v>
      </c>
      <c r="F183" s="7" t="str">
        <f>+IFERROR(VLOOKUP(B183,[1]VR!$B$54:$K$79,7,FALSE),"0,00")</f>
        <v>0,00</v>
      </c>
      <c r="G183" s="7" t="str">
        <f>+IFERROR(VLOOKUP(B183,[1]VR!$B$54:$K$79,9,FALSE),"0,00")</f>
        <v>0,00</v>
      </c>
      <c r="H183" s="89">
        <f t="shared" si="38"/>
        <v>0</v>
      </c>
      <c r="I183" s="89">
        <f t="shared" si="39"/>
        <v>0</v>
      </c>
    </row>
    <row r="184" spans="1:9">
      <c r="A184" s="106">
        <v>55</v>
      </c>
      <c r="B184" s="105">
        <v>42272</v>
      </c>
      <c r="C184" s="104" t="s">
        <v>321</v>
      </c>
      <c r="D184" s="8">
        <v>479.46114539783662</v>
      </c>
      <c r="E184" s="7" t="str">
        <f>+IFERROR(VLOOKUP(B184,[1]VR!$B$54:$D$79,3,FALSE),"0,00")</f>
        <v>0,00</v>
      </c>
      <c r="F184" s="7" t="str">
        <f>+IFERROR(VLOOKUP(B184,[1]VR!$B$54:$K$79,7,FALSE),"0,00")</f>
        <v>0,00</v>
      </c>
      <c r="G184" s="7" t="str">
        <f>+IFERROR(VLOOKUP(B184,[1]VR!$B$54:$K$79,9,FALSE),"0,00")</f>
        <v>0,00</v>
      </c>
      <c r="H184" s="89">
        <f t="shared" si="38"/>
        <v>0</v>
      </c>
      <c r="I184" s="89">
        <f t="shared" si="39"/>
        <v>0</v>
      </c>
    </row>
    <row r="185" spans="1:9">
      <c r="A185" s="106" t="s">
        <v>119</v>
      </c>
      <c r="B185" s="104" t="s">
        <v>153</v>
      </c>
      <c r="C185" s="104" t="s">
        <v>154</v>
      </c>
      <c r="D185" s="8">
        <v>5261.9616431083678</v>
      </c>
      <c r="E185" s="7">
        <f>+IFERROR(VLOOKUP(B185,[1]VR!$B$54:$D$79,3,FALSE),"0,00")</f>
        <v>0</v>
      </c>
      <c r="F185" s="7">
        <f>+IFERROR(VLOOKUP(B185,[1]VR!$B$54:$K$79,7,FALSE),"0,00")</f>
        <v>7000</v>
      </c>
      <c r="G185" s="7">
        <v>16236.76</v>
      </c>
      <c r="H185" s="89">
        <f t="shared" si="38"/>
        <v>3.0856857387520891</v>
      </c>
      <c r="I185" s="89">
        <f t="shared" si="39"/>
        <v>2.319537142857143</v>
      </c>
    </row>
    <row r="186" spans="1:9">
      <c r="A186" s="165" t="s">
        <v>119</v>
      </c>
      <c r="B186" s="166" t="s">
        <v>111</v>
      </c>
      <c r="C186" s="166" t="s">
        <v>112</v>
      </c>
      <c r="D186" s="190">
        <v>1500.2415555113146</v>
      </c>
      <c r="E186" s="199">
        <f>+IFERROR(VLOOKUP(B186,[1]VR!$B$54:$D$79,3,FALSE),"0,00")</f>
        <v>1327</v>
      </c>
      <c r="F186" s="199">
        <f>+IFERROR(VLOOKUP(B186,[1]VR!$B$54:$K$79,7,FALSE),"0,00")</f>
        <v>1327</v>
      </c>
      <c r="G186" s="199">
        <f>+IFERROR(VLOOKUP(B186,[1]VR!$B$54:$K$79,9,FALSE),"0,00")</f>
        <v>0</v>
      </c>
      <c r="H186" s="191">
        <f t="shared" si="38"/>
        <v>0</v>
      </c>
      <c r="I186" s="191">
        <f t="shared" si="39"/>
        <v>0</v>
      </c>
    </row>
    <row r="187" spans="1:9">
      <c r="A187" s="178"/>
      <c r="B187" s="213">
        <v>29</v>
      </c>
      <c r="C187" s="179" t="s">
        <v>158</v>
      </c>
      <c r="D187" s="180">
        <f t="shared" ref="D187:F187" si="46">SUM(D188:D195)</f>
        <v>0</v>
      </c>
      <c r="E187" s="180">
        <f t="shared" si="46"/>
        <v>0</v>
      </c>
      <c r="F187" s="180">
        <f t="shared" si="46"/>
        <v>143</v>
      </c>
      <c r="G187" s="180">
        <f>SUM(G188:G195)</f>
        <v>142.94999999999999</v>
      </c>
      <c r="H187" s="181">
        <f t="shared" si="38"/>
        <v>0</v>
      </c>
      <c r="I187" s="181">
        <f t="shared" si="39"/>
        <v>0.9996503496503496</v>
      </c>
    </row>
    <row r="188" spans="1:9">
      <c r="A188" s="169">
        <v>29</v>
      </c>
      <c r="B188" s="170">
        <v>32111</v>
      </c>
      <c r="C188" s="153" t="s">
        <v>6</v>
      </c>
      <c r="D188" s="210">
        <v>0</v>
      </c>
      <c r="E188" s="210"/>
      <c r="F188" s="210"/>
      <c r="G188" s="210">
        <v>62.97</v>
      </c>
      <c r="H188" s="211">
        <f t="shared" ref="H188:H189" si="47">IFERROR(G188/D188,)</f>
        <v>0</v>
      </c>
      <c r="I188" s="211">
        <f t="shared" ref="I188:I189" si="48">IFERROR(G188/F188,)</f>
        <v>0</v>
      </c>
    </row>
    <row r="189" spans="1:9">
      <c r="A189" s="169">
        <v>29</v>
      </c>
      <c r="B189" s="170">
        <v>32115</v>
      </c>
      <c r="C189" s="153" t="s">
        <v>10</v>
      </c>
      <c r="D189" s="210">
        <v>0</v>
      </c>
      <c r="E189" s="210"/>
      <c r="F189" s="210"/>
      <c r="G189" s="210">
        <v>79.98</v>
      </c>
      <c r="H189" s="211">
        <f t="shared" si="47"/>
        <v>0</v>
      </c>
      <c r="I189" s="211">
        <f t="shared" si="48"/>
        <v>0</v>
      </c>
    </row>
    <row r="190" spans="1:9">
      <c r="A190" s="169">
        <v>29</v>
      </c>
      <c r="B190" s="170" t="s">
        <v>21</v>
      </c>
      <c r="C190" s="153" t="s">
        <v>22</v>
      </c>
      <c r="D190" s="210">
        <v>0</v>
      </c>
      <c r="E190" s="210">
        <f>+[1]VR!D83</f>
        <v>0</v>
      </c>
      <c r="F190" s="210">
        <f>+[1]VR!H83</f>
        <v>143</v>
      </c>
      <c r="G190" s="210"/>
      <c r="H190" s="211">
        <f t="shared" si="38"/>
        <v>0</v>
      </c>
      <c r="I190" s="211">
        <f t="shared" si="39"/>
        <v>0</v>
      </c>
    </row>
    <row r="191" spans="1:9">
      <c r="A191" s="106">
        <v>29</v>
      </c>
      <c r="B191" s="104" t="s">
        <v>41</v>
      </c>
      <c r="C191" s="104" t="s">
        <v>42</v>
      </c>
      <c r="D191" s="9">
        <v>0</v>
      </c>
      <c r="E191" s="9"/>
      <c r="F191" s="9"/>
      <c r="G191" s="9"/>
      <c r="H191" s="90">
        <f t="shared" si="38"/>
        <v>0</v>
      </c>
      <c r="I191" s="90">
        <f t="shared" si="39"/>
        <v>0</v>
      </c>
    </row>
    <row r="192" spans="1:9">
      <c r="A192" s="106">
        <v>29</v>
      </c>
      <c r="B192" s="104" t="s">
        <v>43</v>
      </c>
      <c r="C192" s="104" t="s">
        <v>44</v>
      </c>
      <c r="D192" s="9">
        <v>0</v>
      </c>
      <c r="E192" s="9"/>
      <c r="F192" s="9"/>
      <c r="G192" s="9"/>
      <c r="H192" s="90">
        <f t="shared" si="38"/>
        <v>0</v>
      </c>
      <c r="I192" s="90">
        <f t="shared" si="39"/>
        <v>0</v>
      </c>
    </row>
    <row r="193" spans="1:9">
      <c r="A193" s="106">
        <v>29</v>
      </c>
      <c r="B193" s="105">
        <v>42212</v>
      </c>
      <c r="C193" s="104" t="s">
        <v>159</v>
      </c>
      <c r="D193" s="9">
        <v>0</v>
      </c>
      <c r="E193" s="9"/>
      <c r="F193" s="9"/>
      <c r="G193" s="9"/>
      <c r="H193" s="90">
        <f t="shared" si="38"/>
        <v>0</v>
      </c>
      <c r="I193" s="90">
        <f t="shared" si="39"/>
        <v>0</v>
      </c>
    </row>
    <row r="194" spans="1:9">
      <c r="A194" s="106">
        <v>29</v>
      </c>
      <c r="B194" s="105">
        <v>42271</v>
      </c>
      <c r="C194" s="104" t="s">
        <v>160</v>
      </c>
      <c r="D194" s="9">
        <v>0</v>
      </c>
      <c r="E194" s="9"/>
      <c r="F194" s="9"/>
      <c r="G194" s="9"/>
      <c r="H194" s="90">
        <f t="shared" si="38"/>
        <v>0</v>
      </c>
      <c r="I194" s="90">
        <f t="shared" si="39"/>
        <v>0</v>
      </c>
    </row>
    <row r="195" spans="1:9">
      <c r="A195" s="109">
        <v>29</v>
      </c>
      <c r="B195" s="254" t="s">
        <v>153</v>
      </c>
      <c r="C195" s="110" t="s">
        <v>154</v>
      </c>
      <c r="D195" s="255">
        <v>0</v>
      </c>
      <c r="E195" s="255"/>
      <c r="F195" s="255"/>
      <c r="G195" s="255"/>
      <c r="H195" s="256">
        <f t="shared" si="38"/>
        <v>0</v>
      </c>
      <c r="I195" s="256">
        <f t="shared" si="39"/>
        <v>0</v>
      </c>
    </row>
    <row r="196" spans="1:9">
      <c r="A196" s="174"/>
      <c r="B196" s="175">
        <v>1805509</v>
      </c>
      <c r="C196" s="175" t="s">
        <v>366</v>
      </c>
      <c r="D196" s="176">
        <f t="shared" ref="D196:E196" si="49">+D197</f>
        <v>0</v>
      </c>
      <c r="E196" s="176">
        <f t="shared" si="49"/>
        <v>0</v>
      </c>
      <c r="F196" s="176">
        <f>+F197</f>
        <v>713</v>
      </c>
      <c r="G196" s="176">
        <f>+G197</f>
        <v>712.84999999999991</v>
      </c>
      <c r="H196" s="177">
        <f t="shared" ref="H196:H200" si="50">IFERROR(G196/D196,)</f>
        <v>0</v>
      </c>
      <c r="I196" s="177">
        <f t="shared" ref="I196:I200" si="51">IFERROR(G196/F196,)</f>
        <v>0.9997896213183729</v>
      </c>
    </row>
    <row r="197" spans="1:9">
      <c r="A197" s="178"/>
      <c r="B197" s="178" t="s">
        <v>119</v>
      </c>
      <c r="C197" s="179" t="s">
        <v>145</v>
      </c>
      <c r="D197" s="180">
        <f t="shared" ref="D197:E197" si="52">SUM(D198:D200)</f>
        <v>0</v>
      </c>
      <c r="E197" s="180">
        <f t="shared" si="52"/>
        <v>0</v>
      </c>
      <c r="F197" s="180">
        <f>SUM(F198:F200)</f>
        <v>713</v>
      </c>
      <c r="G197" s="180">
        <f>SUM(G198:G200)</f>
        <v>712.84999999999991</v>
      </c>
      <c r="H197" s="181">
        <f t="shared" si="50"/>
        <v>0</v>
      </c>
      <c r="I197" s="181">
        <f t="shared" si="51"/>
        <v>0.9997896213183729</v>
      </c>
    </row>
    <row r="198" spans="1:9">
      <c r="A198" s="169" t="s">
        <v>119</v>
      </c>
      <c r="B198" s="170" t="s">
        <v>104</v>
      </c>
      <c r="C198" s="153" t="s">
        <v>187</v>
      </c>
      <c r="D198" s="210">
        <v>0</v>
      </c>
      <c r="E198" s="210">
        <v>0</v>
      </c>
      <c r="F198" s="210">
        <f>+[1]VR!H47</f>
        <v>120</v>
      </c>
      <c r="G198" s="210">
        <f>+[1]VR!J47</f>
        <v>119.83</v>
      </c>
      <c r="H198" s="211">
        <f t="shared" si="50"/>
        <v>0</v>
      </c>
      <c r="I198" s="211">
        <f t="shared" si="51"/>
        <v>0.99858333333333327</v>
      </c>
    </row>
    <row r="199" spans="1:9">
      <c r="A199" s="106" t="s">
        <v>119</v>
      </c>
      <c r="B199" s="105" t="s">
        <v>39</v>
      </c>
      <c r="C199" s="104" t="s">
        <v>40</v>
      </c>
      <c r="D199" s="9">
        <v>0</v>
      </c>
      <c r="E199" s="9">
        <v>0</v>
      </c>
      <c r="F199" s="9">
        <f>+[1]VR!H48</f>
        <v>250</v>
      </c>
      <c r="G199" s="9">
        <f>+[1]VR!J48</f>
        <v>250</v>
      </c>
      <c r="H199" s="90">
        <f t="shared" si="50"/>
        <v>0</v>
      </c>
      <c r="I199" s="90">
        <f t="shared" si="51"/>
        <v>1</v>
      </c>
    </row>
    <row r="200" spans="1:9">
      <c r="A200" s="165" t="s">
        <v>119</v>
      </c>
      <c r="B200" s="204" t="s">
        <v>367</v>
      </c>
      <c r="C200" s="166" t="s">
        <v>310</v>
      </c>
      <c r="D200" s="183">
        <v>0</v>
      </c>
      <c r="E200" s="183">
        <v>0</v>
      </c>
      <c r="F200" s="183">
        <f>+[1]VR!H49</f>
        <v>343</v>
      </c>
      <c r="G200" s="183">
        <f>+[1]VR!J49</f>
        <v>343.02</v>
      </c>
      <c r="H200" s="184">
        <f t="shared" si="50"/>
        <v>0</v>
      </c>
      <c r="I200" s="184">
        <f t="shared" si="51"/>
        <v>1.0000583090379007</v>
      </c>
    </row>
    <row r="201" spans="1:9">
      <c r="A201" s="174"/>
      <c r="B201" s="175">
        <v>18055021</v>
      </c>
      <c r="C201" s="175" t="s">
        <v>169</v>
      </c>
      <c r="D201" s="176">
        <f>+D202</f>
        <v>0</v>
      </c>
      <c r="E201" s="176">
        <f t="shared" ref="E201:G202" si="53">+E202</f>
        <v>0</v>
      </c>
      <c r="F201" s="176">
        <f t="shared" si="53"/>
        <v>0</v>
      </c>
      <c r="G201" s="176">
        <f t="shared" si="53"/>
        <v>0</v>
      </c>
      <c r="H201" s="177">
        <f t="shared" si="38"/>
        <v>0</v>
      </c>
      <c r="I201" s="177">
        <f t="shared" si="39"/>
        <v>0</v>
      </c>
    </row>
    <row r="202" spans="1:9">
      <c r="A202" s="213"/>
      <c r="B202" s="213">
        <v>31</v>
      </c>
      <c r="C202" s="179" t="s">
        <v>380</v>
      </c>
      <c r="D202" s="176">
        <f>+D203</f>
        <v>0</v>
      </c>
      <c r="E202" s="176">
        <f t="shared" si="53"/>
        <v>0</v>
      </c>
      <c r="F202" s="176">
        <f t="shared" si="53"/>
        <v>0</v>
      </c>
      <c r="G202" s="176">
        <f t="shared" si="53"/>
        <v>0</v>
      </c>
      <c r="H202" s="177">
        <f t="shared" ref="H202" si="54">IFERROR(G202/D202,)</f>
        <v>0</v>
      </c>
      <c r="I202" s="177">
        <f t="shared" ref="I202" si="55">IFERROR(G202/F202,)</f>
        <v>0</v>
      </c>
    </row>
    <row r="203" spans="1:9">
      <c r="A203" s="206" t="s">
        <v>0</v>
      </c>
      <c r="B203" s="207">
        <v>32321</v>
      </c>
      <c r="C203" s="152" t="s">
        <v>170</v>
      </c>
      <c r="D203" s="208">
        <v>0</v>
      </c>
      <c r="E203" s="209">
        <v>0</v>
      </c>
      <c r="F203" s="209">
        <v>0</v>
      </c>
      <c r="G203" s="209"/>
      <c r="H203" s="194">
        <f t="shared" si="38"/>
        <v>0</v>
      </c>
      <c r="I203" s="194">
        <f t="shared" si="39"/>
        <v>0</v>
      </c>
    </row>
    <row r="204" spans="1:9">
      <c r="A204" s="174"/>
      <c r="B204" s="175" t="s">
        <v>96</v>
      </c>
      <c r="C204" s="175" t="s">
        <v>97</v>
      </c>
      <c r="D204" s="176">
        <f>+D205</f>
        <v>19474.641980224304</v>
      </c>
      <c r="E204" s="176">
        <f t="shared" ref="E204:G204" si="56">+E205</f>
        <v>21767</v>
      </c>
      <c r="F204" s="176">
        <f t="shared" si="56"/>
        <v>32267</v>
      </c>
      <c r="G204" s="176">
        <f t="shared" si="56"/>
        <v>32267</v>
      </c>
      <c r="H204" s="177">
        <f t="shared" si="38"/>
        <v>1.6568725644746543</v>
      </c>
      <c r="I204" s="177">
        <f t="shared" si="39"/>
        <v>1</v>
      </c>
    </row>
    <row r="205" spans="1:9">
      <c r="A205" s="178"/>
      <c r="B205" s="178" t="s">
        <v>76</v>
      </c>
      <c r="C205" s="179" t="s">
        <v>77</v>
      </c>
      <c r="D205" s="176">
        <f>SUM(D206:D213)</f>
        <v>19474.641980224304</v>
      </c>
      <c r="E205" s="176">
        <f t="shared" ref="E205:G205" si="57">SUM(E206:E213)</f>
        <v>21767</v>
      </c>
      <c r="F205" s="176">
        <f t="shared" si="57"/>
        <v>32267</v>
      </c>
      <c r="G205" s="176">
        <f t="shared" si="57"/>
        <v>32267</v>
      </c>
      <c r="H205" s="177">
        <f t="shared" ref="H205" si="58">IFERROR(G205/D205,)</f>
        <v>1.6568725644746543</v>
      </c>
      <c r="I205" s="177">
        <f t="shared" ref="I205" si="59">IFERROR(G205/F205,)</f>
        <v>1</v>
      </c>
    </row>
    <row r="206" spans="1:9">
      <c r="A206" s="169" t="s">
        <v>76</v>
      </c>
      <c r="B206" s="153" t="s">
        <v>82</v>
      </c>
      <c r="C206" s="153" t="s">
        <v>83</v>
      </c>
      <c r="D206" s="171">
        <v>15500.623797199547</v>
      </c>
      <c r="E206" s="205">
        <f>+IFERROR(VLOOKUP(B206,[1]PR!$B$76:$D$82,3,FALSE),"0,00")</f>
        <v>16195</v>
      </c>
      <c r="F206" s="205">
        <f>+IFERROR(VLOOKUP(B206,[1]PR!$B$76:$K$82,7,FALSE),"0,00")</f>
        <v>24390</v>
      </c>
      <c r="G206" s="205">
        <v>24762.49</v>
      </c>
      <c r="H206" s="173">
        <f t="shared" si="38"/>
        <v>1.5975157080112976</v>
      </c>
      <c r="I206" s="173">
        <f t="shared" si="39"/>
        <v>1.0152722427224272</v>
      </c>
    </row>
    <row r="207" spans="1:9">
      <c r="A207" s="106" t="s">
        <v>76</v>
      </c>
      <c r="B207" s="104" t="s">
        <v>84</v>
      </c>
      <c r="C207" s="104" t="s">
        <v>85</v>
      </c>
      <c r="D207" s="5">
        <v>232.26491472559559</v>
      </c>
      <c r="E207" s="6">
        <f>+IFERROR(VLOOKUP(B207,[1]PR!$B$76:$D$82,3,FALSE),"0,00")</f>
        <v>225</v>
      </c>
      <c r="F207" s="6">
        <f>+IFERROR(VLOOKUP(B207,[1]PR!$B$76:$K$82,7,FALSE),"0,00")</f>
        <v>600</v>
      </c>
      <c r="G207" s="7">
        <v>800</v>
      </c>
      <c r="H207" s="88">
        <f t="shared" si="38"/>
        <v>3.4443428571428574</v>
      </c>
      <c r="I207" s="88">
        <f t="shared" si="39"/>
        <v>1.3333333333333333</v>
      </c>
    </row>
    <row r="208" spans="1:9">
      <c r="A208" s="106" t="s">
        <v>76</v>
      </c>
      <c r="B208" s="104" t="s">
        <v>86</v>
      </c>
      <c r="C208" s="104" t="s">
        <v>87</v>
      </c>
      <c r="D208" s="5">
        <v>0</v>
      </c>
      <c r="E208" s="6">
        <f>+IFERROR(VLOOKUP(B208,[1]PR!$B$76:$D$82,3,FALSE),"0,00")</f>
        <v>1040</v>
      </c>
      <c r="F208" s="6">
        <f>+IFERROR(VLOOKUP(B208,[1]PR!$B$76:$K$82,7,FALSE),"0,00")</f>
        <v>1040</v>
      </c>
      <c r="G208" s="7">
        <v>467.51</v>
      </c>
      <c r="H208" s="88">
        <f t="shared" si="38"/>
        <v>0</v>
      </c>
      <c r="I208" s="88">
        <f t="shared" si="39"/>
        <v>0.44952884615384614</v>
      </c>
    </row>
    <row r="209" spans="1:9">
      <c r="A209" s="106" t="s">
        <v>76</v>
      </c>
      <c r="B209" s="104" t="s">
        <v>88</v>
      </c>
      <c r="C209" s="104" t="s">
        <v>89</v>
      </c>
      <c r="D209" s="5">
        <v>199.08421262193906</v>
      </c>
      <c r="E209" s="6">
        <f>+IFERROR(VLOOKUP(B209,[1]PR!$B$76:$D$82,3,FALSE),"0,00")</f>
        <v>211</v>
      </c>
      <c r="F209" s="6">
        <f>+IFERROR(VLOOKUP(B209,[1]PR!$B$76:$K$82,7,FALSE),"0,00")</f>
        <v>611</v>
      </c>
      <c r="G209" s="7">
        <f>+IFERROR(VLOOKUP(B209,[1]PR!$B$76:$K$82,10,FALSE),"0,00")</f>
        <v>600</v>
      </c>
      <c r="H209" s="88">
        <f t="shared" si="38"/>
        <v>3.0138000000000003</v>
      </c>
      <c r="I209" s="88">
        <f t="shared" si="39"/>
        <v>0.98199672667757776</v>
      </c>
    </row>
    <row r="210" spans="1:9">
      <c r="A210" s="106" t="s">
        <v>76</v>
      </c>
      <c r="B210" s="104" t="s">
        <v>92</v>
      </c>
      <c r="C210" s="104" t="s">
        <v>93</v>
      </c>
      <c r="D210" s="5">
        <v>2557.6003716238638</v>
      </c>
      <c r="E210" s="6">
        <f>+IFERROR(VLOOKUP(B210,[1]PR!$B$76:$D$82,3,FALSE),"0,00")</f>
        <v>2747</v>
      </c>
      <c r="F210" s="6">
        <f>+IFERROR(VLOOKUP(B210,[1]PR!$B$76:$K$82,7,FALSE),"0,00")</f>
        <v>4047</v>
      </c>
      <c r="G210" s="7">
        <v>4058</v>
      </c>
      <c r="H210" s="88">
        <f t="shared" si="38"/>
        <v>1.5866434979533206</v>
      </c>
      <c r="I210" s="88">
        <f t="shared" si="39"/>
        <v>1.0027180627625401</v>
      </c>
    </row>
    <row r="211" spans="1:9">
      <c r="A211" s="106" t="s">
        <v>76</v>
      </c>
      <c r="B211" s="104" t="s">
        <v>5</v>
      </c>
      <c r="C211" s="104" t="s">
        <v>6</v>
      </c>
      <c r="D211" s="5">
        <v>0</v>
      </c>
      <c r="E211" s="6">
        <f>+IFERROR(VLOOKUP(B211,[1]PR!$B$76:$D$82,3,FALSE),"0,00")</f>
        <v>84</v>
      </c>
      <c r="F211" s="6">
        <f>+IFERROR(VLOOKUP(B211,[1]PR!$B$76:$K$82,7,FALSE),"0,00")</f>
        <v>214</v>
      </c>
      <c r="G211" s="7">
        <v>106.2</v>
      </c>
      <c r="H211" s="88">
        <f t="shared" si="38"/>
        <v>0</v>
      </c>
      <c r="I211" s="88">
        <f t="shared" si="39"/>
        <v>0.49626168224299066</v>
      </c>
    </row>
    <row r="212" spans="1:9">
      <c r="A212" s="106" t="s">
        <v>76</v>
      </c>
      <c r="B212" s="104" t="s">
        <v>94</v>
      </c>
      <c r="C212" s="104" t="s">
        <v>95</v>
      </c>
      <c r="D212" s="5">
        <v>985.06868405335456</v>
      </c>
      <c r="E212" s="6">
        <f>+IFERROR(VLOOKUP(B212,[1]PR!$B$76:$D$82,3,FALSE),"0,00")</f>
        <v>1265</v>
      </c>
      <c r="F212" s="6">
        <f>+IFERROR(VLOOKUP(B212,[1]PR!$B$76:$K$82,7,FALSE),"0,00")</f>
        <v>1365</v>
      </c>
      <c r="G212" s="7">
        <v>1472.8</v>
      </c>
      <c r="H212" s="88">
        <f t="shared" si="38"/>
        <v>1.4951241713823766</v>
      </c>
      <c r="I212" s="88">
        <f t="shared" si="39"/>
        <v>1.078974358974359</v>
      </c>
    </row>
    <row r="213" spans="1:9">
      <c r="A213" s="165" t="s">
        <v>76</v>
      </c>
      <c r="B213" s="166" t="s">
        <v>143</v>
      </c>
      <c r="C213" s="166" t="s">
        <v>144</v>
      </c>
      <c r="D213" s="197">
        <v>0</v>
      </c>
      <c r="E213" s="198" t="str">
        <f>+IFERROR(VLOOKUP(B213,[1]PR!$B$76:$D$82,3,FALSE),"0,00")</f>
        <v>0,00</v>
      </c>
      <c r="F213" s="198" t="str">
        <f>+IFERROR(VLOOKUP(B213,[1]PR!$B$76:$K$82,7,FALSE),"0,00")</f>
        <v>0,00</v>
      </c>
      <c r="G213" s="199" t="str">
        <f>+IFERROR(VLOOKUP(B213,[1]PR!$B$76:$K$82,10,FALSE),"0,00")</f>
        <v>0,00</v>
      </c>
      <c r="H213" s="200">
        <f t="shared" si="38"/>
        <v>0</v>
      </c>
      <c r="I213" s="200">
        <f t="shared" si="39"/>
        <v>0</v>
      </c>
    </row>
    <row r="214" spans="1:9">
      <c r="A214" s="174"/>
      <c r="B214" s="175" t="s">
        <v>98</v>
      </c>
      <c r="C214" s="175" t="s">
        <v>99</v>
      </c>
      <c r="D214" s="176">
        <f>D215+D220+D230</f>
        <v>111270.17585772114</v>
      </c>
      <c r="E214" s="176">
        <f t="shared" ref="E214:G214" si="60">E215+E220+E230</f>
        <v>167231</v>
      </c>
      <c r="F214" s="176">
        <f t="shared" si="60"/>
        <v>181964</v>
      </c>
      <c r="G214" s="176">
        <f t="shared" si="60"/>
        <v>179658.81</v>
      </c>
      <c r="H214" s="177">
        <f t="shared" si="38"/>
        <v>1.6146178310145387</v>
      </c>
      <c r="I214" s="177">
        <f t="shared" si="39"/>
        <v>0.9873316150447341</v>
      </c>
    </row>
    <row r="215" spans="1:9">
      <c r="A215" s="178"/>
      <c r="B215" s="213">
        <v>11</v>
      </c>
      <c r="C215" s="179" t="s">
        <v>77</v>
      </c>
      <c r="D215" s="180">
        <f t="shared" ref="D215" si="61">SUM(D216:D219)</f>
        <v>47850.068352246337</v>
      </c>
      <c r="E215" s="180">
        <f t="shared" ref="E215:G215" si="62">SUM(E216:E219)</f>
        <v>84942</v>
      </c>
      <c r="F215" s="180">
        <f t="shared" ref="F215" si="63">SUM(F216:F219)</f>
        <v>94348</v>
      </c>
      <c r="G215" s="180">
        <f t="shared" si="62"/>
        <v>96423.47</v>
      </c>
      <c r="H215" s="181">
        <f t="shared" si="38"/>
        <v>2.0151166616980052</v>
      </c>
      <c r="I215" s="181">
        <f t="shared" si="39"/>
        <v>1.0219980285750625</v>
      </c>
    </row>
    <row r="216" spans="1:9">
      <c r="A216" s="169">
        <v>11</v>
      </c>
      <c r="B216" s="153" t="s">
        <v>82</v>
      </c>
      <c r="C216" s="153" t="s">
        <v>83</v>
      </c>
      <c r="D216" s="201">
        <v>43237.146459619085</v>
      </c>
      <c r="E216" s="201">
        <f>+[1]PR!D85</f>
        <v>70283</v>
      </c>
      <c r="F216" s="201">
        <f>+[1]PR!H85</f>
        <v>78389</v>
      </c>
      <c r="G216" s="201">
        <f>80417.33-3270</f>
        <v>77147.33</v>
      </c>
      <c r="H216" s="202">
        <f t="shared" si="38"/>
        <v>1.7842835690382806</v>
      </c>
      <c r="I216" s="202">
        <f t="shared" si="39"/>
        <v>0.98416015002104884</v>
      </c>
    </row>
    <row r="217" spans="1:9">
      <c r="A217" s="106" t="s">
        <v>76</v>
      </c>
      <c r="B217" s="104" t="s">
        <v>84</v>
      </c>
      <c r="C217" s="104" t="s">
        <v>85</v>
      </c>
      <c r="D217" s="8">
        <v>0</v>
      </c>
      <c r="E217" s="8"/>
      <c r="F217" s="8"/>
      <c r="G217" s="8">
        <v>5800</v>
      </c>
      <c r="H217" s="89">
        <f t="shared" si="38"/>
        <v>0</v>
      </c>
      <c r="I217" s="89">
        <f t="shared" si="39"/>
        <v>0</v>
      </c>
    </row>
    <row r="218" spans="1:9">
      <c r="A218" s="106" t="s">
        <v>76</v>
      </c>
      <c r="B218" s="104" t="s">
        <v>92</v>
      </c>
      <c r="C218" s="104" t="s">
        <v>93</v>
      </c>
      <c r="D218" s="8">
        <v>4612.9218926272479</v>
      </c>
      <c r="E218" s="8">
        <f>+[1]PR!D86</f>
        <v>14659</v>
      </c>
      <c r="F218" s="8">
        <f>+[1]PR!H86</f>
        <v>15959</v>
      </c>
      <c r="G218" s="8">
        <v>13476.14</v>
      </c>
      <c r="H218" s="89">
        <f t="shared" si="38"/>
        <v>2.9213891571714399</v>
      </c>
      <c r="I218" s="89">
        <f t="shared" si="39"/>
        <v>0.84442258286860072</v>
      </c>
    </row>
    <row r="219" spans="1:9">
      <c r="A219" s="165" t="s">
        <v>76</v>
      </c>
      <c r="B219" s="166" t="s">
        <v>94</v>
      </c>
      <c r="C219" s="166" t="s">
        <v>95</v>
      </c>
      <c r="D219" s="190">
        <v>0</v>
      </c>
      <c r="E219" s="190"/>
      <c r="F219" s="190"/>
      <c r="G219" s="190"/>
      <c r="H219" s="191">
        <f t="shared" si="38"/>
        <v>0</v>
      </c>
      <c r="I219" s="191">
        <f t="shared" si="39"/>
        <v>0</v>
      </c>
    </row>
    <row r="220" spans="1:9">
      <c r="A220" s="213"/>
      <c r="B220" s="213">
        <v>44</v>
      </c>
      <c r="C220" s="179" t="s">
        <v>101</v>
      </c>
      <c r="D220" s="180">
        <f t="shared" ref="D220" si="64">SUM(D221:D229)</f>
        <v>63420.107505474807</v>
      </c>
      <c r="E220" s="180">
        <f t="shared" ref="E220:G220" si="65">SUM(E221:E229)</f>
        <v>82289</v>
      </c>
      <c r="F220" s="180">
        <f t="shared" ref="F220" si="66">SUM(F221:F229)</f>
        <v>84346</v>
      </c>
      <c r="G220" s="180">
        <f t="shared" si="65"/>
        <v>79965.34</v>
      </c>
      <c r="H220" s="181">
        <f t="shared" ref="H220:H252" si="67">IFERROR(G220/D220,)</f>
        <v>1.2608830723457367</v>
      </c>
      <c r="I220" s="181">
        <f t="shared" ref="I220:I252" si="68">IFERROR(G220/F220,)</f>
        <v>0.94806321580157915</v>
      </c>
    </row>
    <row r="221" spans="1:9">
      <c r="A221" s="169">
        <v>44</v>
      </c>
      <c r="B221" s="153" t="s">
        <v>82</v>
      </c>
      <c r="C221" s="153" t="s">
        <v>83</v>
      </c>
      <c r="D221" s="201">
        <v>40918.441834229212</v>
      </c>
      <c r="E221" s="201">
        <f>+IFERROR(VLOOKUP(B221,[1]PR!$B$88:$D$95,3,FALSE),"0,00")</f>
        <v>65958</v>
      </c>
      <c r="F221" s="201">
        <f>+IFERROR(VLOOKUP(B221,[1]PR!$B$88:$K$95,7,FALSE),"0,00")</f>
        <v>63458</v>
      </c>
      <c r="G221" s="201">
        <v>64243</v>
      </c>
      <c r="H221" s="202">
        <f t="shared" si="67"/>
        <v>1.5700255708725268</v>
      </c>
      <c r="I221" s="202">
        <f t="shared" si="68"/>
        <v>1.0123703867124711</v>
      </c>
    </row>
    <row r="222" spans="1:9">
      <c r="A222" s="106">
        <v>44</v>
      </c>
      <c r="B222" s="104" t="s">
        <v>84</v>
      </c>
      <c r="C222" s="104" t="s">
        <v>85</v>
      </c>
      <c r="D222" s="8">
        <v>4813.0333797863168</v>
      </c>
      <c r="E222" s="8">
        <f>+IFERROR(VLOOKUP(B222,[1]PR!$B$88:$D$95,3,FALSE),"0,00")</f>
        <v>2087</v>
      </c>
      <c r="F222" s="8">
        <f>+IFERROR(VLOOKUP(B222,[1]PR!$B$88:$K$95,7,FALSE),"0,00")</f>
        <v>2087</v>
      </c>
      <c r="G222" s="8">
        <f>+IFERROR(VLOOKUP(B222,[1]PR!$B$88:$K$95,10,FALSE),"0,00")</f>
        <v>0</v>
      </c>
      <c r="H222" s="89">
        <f t="shared" si="67"/>
        <v>0</v>
      </c>
      <c r="I222" s="89">
        <f t="shared" si="68"/>
        <v>0</v>
      </c>
    </row>
    <row r="223" spans="1:9">
      <c r="A223" s="108" t="s">
        <v>100</v>
      </c>
      <c r="B223" s="104" t="s">
        <v>86</v>
      </c>
      <c r="C223" s="104" t="s">
        <v>87</v>
      </c>
      <c r="D223" s="8">
        <v>904.50593934567655</v>
      </c>
      <c r="E223" s="8">
        <f>+IFERROR(VLOOKUP(B223,[1]PR!$B$88:$D$95,3,FALSE),"0,00")</f>
        <v>438</v>
      </c>
      <c r="F223" s="8">
        <f>+IFERROR(VLOOKUP(B223,[1]PR!$B$88:$K$95,7,FALSE),"0,00")</f>
        <v>438</v>
      </c>
      <c r="G223" s="8">
        <f>+IFERROR(VLOOKUP(B223,[1]PR!$B$88:$K$95,10,FALSE),"0,00")</f>
        <v>0</v>
      </c>
      <c r="H223" s="89">
        <f t="shared" si="67"/>
        <v>0</v>
      </c>
      <c r="I223" s="89">
        <f t="shared" si="68"/>
        <v>0</v>
      </c>
    </row>
    <row r="224" spans="1:9">
      <c r="A224" s="106" t="s">
        <v>100</v>
      </c>
      <c r="B224" s="104" t="s">
        <v>88</v>
      </c>
      <c r="C224" s="104" t="s">
        <v>89</v>
      </c>
      <c r="D224" s="8">
        <v>3384.431614572964</v>
      </c>
      <c r="E224" s="8">
        <f>+IFERROR(VLOOKUP(B224,[1]PR!$B$88:$D$95,3,FALSE),"0,00")</f>
        <v>1726</v>
      </c>
      <c r="F224" s="8">
        <f>+IFERROR(VLOOKUP(B224,[1]PR!$B$88:$K$95,7,FALSE),"0,00")</f>
        <v>4350</v>
      </c>
      <c r="G224" s="8">
        <f>+IFERROR(VLOOKUP(B224,[1]PR!$B$88:$K$95,10,FALSE),"0,00")</f>
        <v>6000</v>
      </c>
      <c r="H224" s="89">
        <f t="shared" si="67"/>
        <v>1.7728235294117649</v>
      </c>
      <c r="I224" s="89">
        <f t="shared" si="68"/>
        <v>1.3793103448275863</v>
      </c>
    </row>
    <row r="225" spans="1:56">
      <c r="A225" s="106" t="s">
        <v>100</v>
      </c>
      <c r="B225" s="104" t="s">
        <v>92</v>
      </c>
      <c r="C225" s="104" t="s">
        <v>93</v>
      </c>
      <c r="D225" s="8">
        <v>9290.596589023824</v>
      </c>
      <c r="E225" s="8">
        <f>+IFERROR(VLOOKUP(B225,[1]PR!$B$88:$D$95,3,FALSE),"0,00")</f>
        <v>8656</v>
      </c>
      <c r="F225" s="8">
        <f>+IFERROR(VLOOKUP(B225,[1]PR!$B$88:$K$95,7,FALSE),"0,00")</f>
        <v>7156</v>
      </c>
      <c r="G225" s="8">
        <v>2865.34</v>
      </c>
      <c r="H225" s="89">
        <f t="shared" si="67"/>
        <v>0.30841291757142858</v>
      </c>
      <c r="I225" s="89">
        <f t="shared" si="68"/>
        <v>0.40041084404695365</v>
      </c>
    </row>
    <row r="226" spans="1:56">
      <c r="A226" s="106" t="s">
        <v>100</v>
      </c>
      <c r="B226" s="104" t="s">
        <v>141</v>
      </c>
      <c r="C226" s="104" t="s">
        <v>142</v>
      </c>
      <c r="D226" s="8">
        <v>0</v>
      </c>
      <c r="E226" s="8" t="str">
        <f>+IFERROR(VLOOKUP(B226,[1]PR!$B$88:$D$95,3,FALSE),"0,00")</f>
        <v>0,00</v>
      </c>
      <c r="F226" s="8" t="str">
        <f>+IFERROR(VLOOKUP(B226,[1]PR!$B$88:$K$95,7,FALSE),"0,00")</f>
        <v>0,00</v>
      </c>
      <c r="G226" s="8" t="str">
        <f>+IFERROR(VLOOKUP(B226,[1]PR!$B$88:$K$95,10,FALSE),"0,00")</f>
        <v>0,00</v>
      </c>
      <c r="H226" s="89">
        <f t="shared" si="67"/>
        <v>0</v>
      </c>
      <c r="I226" s="89">
        <f t="shared" si="68"/>
        <v>0</v>
      </c>
    </row>
    <row r="227" spans="1:56">
      <c r="A227" s="146" t="s">
        <v>100</v>
      </c>
      <c r="B227" s="104" t="s">
        <v>5</v>
      </c>
      <c r="C227" s="147" t="s">
        <v>6</v>
      </c>
      <c r="D227" s="8">
        <v>53.089123365850419</v>
      </c>
      <c r="E227" s="8">
        <f>+IFERROR(VLOOKUP(B227,[1]PR!$B$88:$D$95,3,FALSE),"0,00")</f>
        <v>548</v>
      </c>
      <c r="F227" s="8">
        <f>+IFERROR(VLOOKUP(B227,[1]PR!$B$88:$K$95,7,FALSE),"0,00")</f>
        <v>81</v>
      </c>
      <c r="G227" s="8">
        <f>+IFERROR(VLOOKUP(B227,[1]PR!$B$88:$K$95,10,FALSE),"0,00")</f>
        <v>79.650000000000006</v>
      </c>
      <c r="H227" s="89">
        <f t="shared" si="67"/>
        <v>1.5003073125000002</v>
      </c>
      <c r="I227" s="89">
        <f t="shared" si="68"/>
        <v>0.98333333333333339</v>
      </c>
    </row>
    <row r="228" spans="1:56">
      <c r="A228" s="106" t="s">
        <v>100</v>
      </c>
      <c r="B228" s="144" t="s">
        <v>9</v>
      </c>
      <c r="C228" s="104" t="s">
        <v>182</v>
      </c>
      <c r="D228" s="8"/>
      <c r="E228" s="8"/>
      <c r="F228" s="8"/>
      <c r="G228" s="8">
        <f>+[1]PR!$K$94</f>
        <v>9.82</v>
      </c>
      <c r="H228" s="89">
        <f t="shared" ref="H228" si="69">IFERROR(G228/D228,)</f>
        <v>0</v>
      </c>
      <c r="I228" s="89">
        <f t="shared" ref="I228" si="70">IFERROR(G228/F228,)</f>
        <v>0</v>
      </c>
    </row>
    <row r="229" spans="1:56">
      <c r="A229" s="195" t="s">
        <v>100</v>
      </c>
      <c r="B229" s="166" t="s">
        <v>94</v>
      </c>
      <c r="C229" s="182" t="s">
        <v>95</v>
      </c>
      <c r="D229" s="190">
        <v>4056.0090251509719</v>
      </c>
      <c r="E229" s="190">
        <f>+IFERROR(VLOOKUP(B229,[1]PR!$B$88:$D$95,3,FALSE),"0,00")</f>
        <v>2876</v>
      </c>
      <c r="F229" s="190">
        <f>+IFERROR(VLOOKUP(B229,[1]PR!$B$88:$K$95,7,FALSE),"0,00")</f>
        <v>6776</v>
      </c>
      <c r="G229" s="190">
        <v>6767.53</v>
      </c>
      <c r="H229" s="191">
        <f t="shared" si="67"/>
        <v>1.6685194628599478</v>
      </c>
      <c r="I229" s="191">
        <f t="shared" si="68"/>
        <v>0.99874999999999992</v>
      </c>
    </row>
    <row r="230" spans="1:56" s="149" customFormat="1">
      <c r="A230" s="228"/>
      <c r="B230" s="228">
        <v>22</v>
      </c>
      <c r="C230" s="229" t="s">
        <v>226</v>
      </c>
      <c r="D230" s="225">
        <f>+D231</f>
        <v>0</v>
      </c>
      <c r="E230" s="225">
        <f t="shared" ref="E230:F230" si="71">+E231</f>
        <v>0</v>
      </c>
      <c r="F230" s="225">
        <f t="shared" si="71"/>
        <v>3270</v>
      </c>
      <c r="G230" s="225">
        <f>+G231</f>
        <v>3270</v>
      </c>
      <c r="H230" s="226">
        <f t="shared" ref="H230:H231" si="72">IFERROR(G230/D230,)</f>
        <v>0</v>
      </c>
      <c r="I230" s="226">
        <f t="shared" ref="I230:I231" si="73">IFERROR(G230/F230,)</f>
        <v>1</v>
      </c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</row>
    <row r="231" spans="1:56">
      <c r="A231" s="249">
        <v>22</v>
      </c>
      <c r="B231" s="250" t="s">
        <v>82</v>
      </c>
      <c r="C231" s="251" t="s">
        <v>83</v>
      </c>
      <c r="D231" s="252">
        <v>0</v>
      </c>
      <c r="E231" s="252">
        <v>0</v>
      </c>
      <c r="F231" s="252">
        <f>+[1]PR!H97</f>
        <v>3270</v>
      </c>
      <c r="G231" s="252">
        <v>3270</v>
      </c>
      <c r="H231" s="253">
        <f t="shared" si="72"/>
        <v>0</v>
      </c>
      <c r="I231" s="253">
        <f t="shared" si="73"/>
        <v>1</v>
      </c>
    </row>
    <row r="232" spans="1:56">
      <c r="A232" s="188"/>
      <c r="B232" s="175" t="s">
        <v>122</v>
      </c>
      <c r="C232" s="189" t="s">
        <v>123</v>
      </c>
      <c r="D232" s="176">
        <f>+D233</f>
        <v>44911.569447209498</v>
      </c>
      <c r="E232" s="176">
        <f t="shared" ref="E232:G233" si="74">+E233</f>
        <v>45126</v>
      </c>
      <c r="F232" s="176">
        <f t="shared" si="74"/>
        <v>38711</v>
      </c>
      <c r="G232" s="176">
        <f t="shared" si="74"/>
        <v>38710.82</v>
      </c>
      <c r="H232" s="177">
        <f t="shared" si="67"/>
        <v>0.86193425160752712</v>
      </c>
      <c r="I232" s="177">
        <f t="shared" si="68"/>
        <v>0.99999535015886953</v>
      </c>
    </row>
    <row r="233" spans="1:56">
      <c r="A233" s="174"/>
      <c r="B233" s="178" t="s">
        <v>119</v>
      </c>
      <c r="C233" s="179" t="s">
        <v>145</v>
      </c>
      <c r="D233" s="225">
        <f>+D234</f>
        <v>44911.569447209498</v>
      </c>
      <c r="E233" s="225">
        <f t="shared" si="74"/>
        <v>45126</v>
      </c>
      <c r="F233" s="225">
        <f t="shared" si="74"/>
        <v>38711</v>
      </c>
      <c r="G233" s="225">
        <f t="shared" si="74"/>
        <v>38710.82</v>
      </c>
      <c r="H233" s="226">
        <f t="shared" si="67"/>
        <v>0.86193425160752712</v>
      </c>
      <c r="I233" s="226">
        <f t="shared" si="68"/>
        <v>0.99999535015886953</v>
      </c>
    </row>
    <row r="234" spans="1:56">
      <c r="A234" s="192" t="s">
        <v>119</v>
      </c>
      <c r="B234" s="152" t="s">
        <v>111</v>
      </c>
      <c r="C234" s="151" t="s">
        <v>112</v>
      </c>
      <c r="D234" s="193">
        <v>44911.569447209498</v>
      </c>
      <c r="E234" s="193">
        <f>+[1]VR!D87</f>
        <v>45126</v>
      </c>
      <c r="F234" s="193">
        <f>+[1]VR!$H$87</f>
        <v>38711</v>
      </c>
      <c r="G234" s="193">
        <f>+[1]VR!$J$87</f>
        <v>38710.82</v>
      </c>
      <c r="H234" s="194">
        <f t="shared" si="67"/>
        <v>0.86193425160752712</v>
      </c>
      <c r="I234" s="194">
        <f t="shared" si="68"/>
        <v>0.99999535015886953</v>
      </c>
    </row>
    <row r="235" spans="1:56">
      <c r="A235" s="188"/>
      <c r="B235" s="175" t="s">
        <v>102</v>
      </c>
      <c r="C235" s="189" t="s">
        <v>103</v>
      </c>
      <c r="D235" s="233">
        <f>+D236+D238</f>
        <v>5043.4667197557901</v>
      </c>
      <c r="E235" s="233">
        <f t="shared" ref="E235:G235" si="75">+E236+E238</f>
        <v>7034</v>
      </c>
      <c r="F235" s="233">
        <f t="shared" si="75"/>
        <v>5769</v>
      </c>
      <c r="G235" s="233">
        <f t="shared" si="75"/>
        <v>4799.12</v>
      </c>
      <c r="H235" s="234">
        <f t="shared" si="67"/>
        <v>0.95155183263157894</v>
      </c>
      <c r="I235" s="234">
        <f t="shared" si="68"/>
        <v>0.83188074189634253</v>
      </c>
    </row>
    <row r="236" spans="1:56">
      <c r="A236" s="174"/>
      <c r="B236" s="213">
        <v>44</v>
      </c>
      <c r="C236" s="179" t="s">
        <v>101</v>
      </c>
      <c r="D236" s="225">
        <f>+D237</f>
        <v>4585.5730307253298</v>
      </c>
      <c r="E236" s="225">
        <f t="shared" ref="E236:G236" si="76">+E237</f>
        <v>4512</v>
      </c>
      <c r="F236" s="225">
        <f t="shared" si="76"/>
        <v>4818</v>
      </c>
      <c r="G236" s="225">
        <f t="shared" si="76"/>
        <v>4562.43</v>
      </c>
      <c r="H236" s="226">
        <f t="shared" si="67"/>
        <v>0.99495307771345887</v>
      </c>
      <c r="I236" s="226">
        <f t="shared" si="68"/>
        <v>0.94695516811955172</v>
      </c>
    </row>
    <row r="237" spans="1:56">
      <c r="A237" s="206" t="s">
        <v>100</v>
      </c>
      <c r="B237" s="141" t="s">
        <v>104</v>
      </c>
      <c r="C237" s="186" t="s">
        <v>105</v>
      </c>
      <c r="D237" s="155">
        <v>4585.5730307253298</v>
      </c>
      <c r="E237" s="155">
        <f>+[1]PR!D102</f>
        <v>4512</v>
      </c>
      <c r="F237" s="155">
        <f>+[1]PR!H102</f>
        <v>4818</v>
      </c>
      <c r="G237" s="155">
        <v>4562.43</v>
      </c>
      <c r="H237" s="156">
        <f t="shared" si="67"/>
        <v>0.99495307771345887</v>
      </c>
      <c r="I237" s="156">
        <f t="shared" si="68"/>
        <v>0.94695516811955172</v>
      </c>
    </row>
    <row r="238" spans="1:56">
      <c r="A238" s="231"/>
      <c r="B238" s="213">
        <v>42</v>
      </c>
      <c r="C238" s="232" t="s">
        <v>300</v>
      </c>
      <c r="D238" s="225">
        <f>+D239</f>
        <v>457.89368903045988</v>
      </c>
      <c r="E238" s="225">
        <f t="shared" ref="E238:G238" si="77">+E239</f>
        <v>2522</v>
      </c>
      <c r="F238" s="225">
        <f t="shared" si="77"/>
        <v>951</v>
      </c>
      <c r="G238" s="225">
        <f t="shared" si="77"/>
        <v>236.69</v>
      </c>
      <c r="H238" s="226">
        <f t="shared" si="67"/>
        <v>0.51691037826086961</v>
      </c>
      <c r="I238" s="226">
        <f t="shared" si="68"/>
        <v>0.24888538380651945</v>
      </c>
    </row>
    <row r="239" spans="1:56">
      <c r="A239" s="230">
        <v>42</v>
      </c>
      <c r="B239" s="154" t="s">
        <v>104</v>
      </c>
      <c r="C239" s="186" t="s">
        <v>105</v>
      </c>
      <c r="D239" s="155">
        <v>457.89368903045988</v>
      </c>
      <c r="E239" s="155">
        <f>+[1]PR!D100</f>
        <v>2522</v>
      </c>
      <c r="F239" s="155">
        <f>+[1]PR!H100</f>
        <v>951</v>
      </c>
      <c r="G239" s="155">
        <v>236.69</v>
      </c>
      <c r="H239" s="156">
        <f t="shared" si="67"/>
        <v>0.51691037826086961</v>
      </c>
      <c r="I239" s="156">
        <f t="shared" si="68"/>
        <v>0.24888538380651945</v>
      </c>
    </row>
    <row r="240" spans="1:56">
      <c r="A240" s="174"/>
      <c r="B240" s="175" t="s">
        <v>363</v>
      </c>
      <c r="C240" s="175" t="s">
        <v>364</v>
      </c>
      <c r="D240" s="176">
        <f>+D241</f>
        <v>0</v>
      </c>
      <c r="E240" s="176">
        <f t="shared" ref="E240:G241" si="78">+E241</f>
        <v>92850</v>
      </c>
      <c r="F240" s="176">
        <f t="shared" si="78"/>
        <v>144850</v>
      </c>
      <c r="G240" s="176">
        <f t="shared" si="78"/>
        <v>148572.01</v>
      </c>
      <c r="H240" s="177">
        <f t="shared" ref="H240:H242" si="79">IFERROR(G240/D240,)</f>
        <v>0</v>
      </c>
      <c r="I240" s="177">
        <f t="shared" ref="I240:I242" si="80">IFERROR(G240/F240,)</f>
        <v>1.0256956161546429</v>
      </c>
    </row>
    <row r="241" spans="1:9">
      <c r="A241" s="174"/>
      <c r="B241" s="178" t="s">
        <v>119</v>
      </c>
      <c r="C241" s="179" t="s">
        <v>145</v>
      </c>
      <c r="D241" s="225">
        <f>+D242</f>
        <v>0</v>
      </c>
      <c r="E241" s="225">
        <f t="shared" si="78"/>
        <v>92850</v>
      </c>
      <c r="F241" s="225">
        <f t="shared" si="78"/>
        <v>144850</v>
      </c>
      <c r="G241" s="225">
        <f t="shared" si="78"/>
        <v>148572.01</v>
      </c>
      <c r="H241" s="226">
        <f t="shared" si="79"/>
        <v>0</v>
      </c>
      <c r="I241" s="226">
        <f t="shared" si="80"/>
        <v>1.0256956161546429</v>
      </c>
    </row>
    <row r="242" spans="1:9">
      <c r="A242" s="185" t="s">
        <v>119</v>
      </c>
      <c r="B242" s="186" t="s">
        <v>104</v>
      </c>
      <c r="C242" s="186" t="s">
        <v>105</v>
      </c>
      <c r="D242" s="155">
        <v>0</v>
      </c>
      <c r="E242" s="155">
        <f>+[1]VR!D90</f>
        <v>92850</v>
      </c>
      <c r="F242" s="155">
        <f>+[1]VR!$H$90</f>
        <v>144850</v>
      </c>
      <c r="G242" s="155">
        <v>148572.01</v>
      </c>
      <c r="H242" s="156">
        <f t="shared" si="79"/>
        <v>0</v>
      </c>
      <c r="I242" s="156">
        <f t="shared" si="80"/>
        <v>1.0256956161546429</v>
      </c>
    </row>
    <row r="243" spans="1:9">
      <c r="A243" s="161"/>
      <c r="B243" s="162" t="s">
        <v>106</v>
      </c>
      <c r="C243" s="162" t="s">
        <v>322</v>
      </c>
      <c r="D243" s="163">
        <f>+D244+D248</f>
        <v>16660.370296635476</v>
      </c>
      <c r="E243" s="163">
        <f>+E244+E248</f>
        <v>16524</v>
      </c>
      <c r="F243" s="163">
        <f>+F244+F248</f>
        <v>16084</v>
      </c>
      <c r="G243" s="163">
        <f>+G244+G248</f>
        <v>16314.01</v>
      </c>
      <c r="H243" s="164">
        <f t="shared" si="67"/>
        <v>0.97921052830948052</v>
      </c>
      <c r="I243" s="164">
        <f t="shared" si="68"/>
        <v>1.0143005471275801</v>
      </c>
    </row>
    <row r="244" spans="1:9">
      <c r="A244" s="174"/>
      <c r="B244" s="175" t="s">
        <v>107</v>
      </c>
      <c r="C244" s="175" t="s">
        <v>108</v>
      </c>
      <c r="D244" s="176">
        <f>+D245</f>
        <v>15926.737009755125</v>
      </c>
      <c r="E244" s="176">
        <f t="shared" ref="E244:G244" si="81">+E245</f>
        <v>15927</v>
      </c>
      <c r="F244" s="176">
        <f t="shared" si="81"/>
        <v>15927</v>
      </c>
      <c r="G244" s="176">
        <f t="shared" si="81"/>
        <v>15917.64</v>
      </c>
      <c r="H244" s="177">
        <f t="shared" si="67"/>
        <v>0.99942882150000012</v>
      </c>
      <c r="I244" s="177">
        <f t="shared" si="68"/>
        <v>0.99941231870408731</v>
      </c>
    </row>
    <row r="245" spans="1:9">
      <c r="A245" s="213"/>
      <c r="B245" s="213">
        <v>31</v>
      </c>
      <c r="C245" s="179" t="s">
        <v>380</v>
      </c>
      <c r="D245" s="180">
        <f>SUM(D246:D247)</f>
        <v>15926.737009755125</v>
      </c>
      <c r="E245" s="180">
        <f t="shared" ref="E245:G245" si="82">SUM(E246:E247)</f>
        <v>15927</v>
      </c>
      <c r="F245" s="180">
        <f t="shared" si="82"/>
        <v>15927</v>
      </c>
      <c r="G245" s="180">
        <f t="shared" si="82"/>
        <v>15917.64</v>
      </c>
      <c r="H245" s="181">
        <f t="shared" ref="H245" si="83">IFERROR(G245/D245,)</f>
        <v>0.99942882150000012</v>
      </c>
      <c r="I245" s="181">
        <f t="shared" ref="I245" si="84">IFERROR(G245/F245,)</f>
        <v>0.99941231870408731</v>
      </c>
    </row>
    <row r="246" spans="1:9">
      <c r="A246" s="169" t="s">
        <v>0</v>
      </c>
      <c r="B246" s="153" t="s">
        <v>109</v>
      </c>
      <c r="C246" s="153" t="s">
        <v>110</v>
      </c>
      <c r="D246" s="142">
        <v>15926.737009755125</v>
      </c>
      <c r="E246" s="142">
        <f>+[1]PR!$D$106</f>
        <v>15927</v>
      </c>
      <c r="F246" s="142">
        <f>+[1]PR!$H$106</f>
        <v>13477</v>
      </c>
      <c r="G246" s="142">
        <f>+[1]PR!$K$106</f>
        <v>13477.5</v>
      </c>
      <c r="H246" s="143">
        <f t="shared" si="67"/>
        <v>0.84621853125000013</v>
      </c>
      <c r="I246" s="143">
        <f t="shared" si="68"/>
        <v>1.0000371002448616</v>
      </c>
    </row>
    <row r="247" spans="1:9">
      <c r="A247" s="165" t="s">
        <v>0</v>
      </c>
      <c r="B247" s="140">
        <v>42233</v>
      </c>
      <c r="C247" s="166" t="s">
        <v>362</v>
      </c>
      <c r="D247" s="167"/>
      <c r="E247" s="167">
        <f>+[1]PR!D107</f>
        <v>0</v>
      </c>
      <c r="F247" s="167">
        <f>+[1]PR!H107</f>
        <v>2450</v>
      </c>
      <c r="G247" s="167">
        <v>2440.14</v>
      </c>
      <c r="H247" s="168">
        <f t="shared" ref="H247" si="85">IFERROR(G247/D247,)</f>
        <v>0</v>
      </c>
      <c r="I247" s="168">
        <f t="shared" ref="I247" si="86">IFERROR(G247/F247,)</f>
        <v>0.99597551020408159</v>
      </c>
    </row>
    <row r="248" spans="1:9">
      <c r="A248" s="174"/>
      <c r="B248" s="175">
        <v>18057001</v>
      </c>
      <c r="C248" s="175" t="s">
        <v>108</v>
      </c>
      <c r="D248" s="176">
        <f>+D249</f>
        <v>733.6332868803504</v>
      </c>
      <c r="E248" s="176">
        <f t="shared" ref="E248:G248" si="87">+E249</f>
        <v>597</v>
      </c>
      <c r="F248" s="176">
        <f t="shared" si="87"/>
        <v>157</v>
      </c>
      <c r="G248" s="176">
        <f t="shared" si="87"/>
        <v>396.36999999999995</v>
      </c>
      <c r="H248" s="177">
        <f t="shared" si="67"/>
        <v>0.54028355458828115</v>
      </c>
      <c r="I248" s="177">
        <f t="shared" si="68"/>
        <v>2.5246496815286621</v>
      </c>
    </row>
    <row r="249" spans="1:9">
      <c r="A249" s="178"/>
      <c r="B249" s="178" t="s">
        <v>118</v>
      </c>
      <c r="C249" s="179" t="s">
        <v>146</v>
      </c>
      <c r="D249" s="180">
        <f>SUM(D250:D252)</f>
        <v>733.6332868803504</v>
      </c>
      <c r="E249" s="180">
        <f t="shared" ref="E249:G249" si="88">SUM(E250:E252)</f>
        <v>597</v>
      </c>
      <c r="F249" s="180">
        <f t="shared" si="88"/>
        <v>157</v>
      </c>
      <c r="G249" s="180">
        <f t="shared" si="88"/>
        <v>396.36999999999995</v>
      </c>
      <c r="H249" s="181">
        <f t="shared" si="67"/>
        <v>0.54028355458828115</v>
      </c>
      <c r="I249" s="181">
        <f t="shared" si="68"/>
        <v>2.5246496815286621</v>
      </c>
    </row>
    <row r="250" spans="1:9">
      <c r="A250" s="169">
        <v>25</v>
      </c>
      <c r="B250" s="170">
        <v>42231</v>
      </c>
      <c r="C250" s="153" t="s">
        <v>186</v>
      </c>
      <c r="D250" s="171">
        <v>0</v>
      </c>
      <c r="E250" s="172"/>
      <c r="F250" s="172"/>
      <c r="G250" s="172">
        <v>268.14</v>
      </c>
      <c r="H250" s="173">
        <f t="shared" si="67"/>
        <v>0</v>
      </c>
      <c r="I250" s="173">
        <f t="shared" si="68"/>
        <v>0</v>
      </c>
    </row>
    <row r="251" spans="1:9">
      <c r="A251" s="106">
        <v>25</v>
      </c>
      <c r="B251" s="105" t="s">
        <v>153</v>
      </c>
      <c r="C251" s="104" t="s">
        <v>154</v>
      </c>
      <c r="D251" s="5">
        <v>725.66991837547289</v>
      </c>
      <c r="E251" s="6"/>
      <c r="F251" s="6"/>
      <c r="G251" s="6">
        <v>113.08</v>
      </c>
      <c r="H251" s="88">
        <f t="shared" si="67"/>
        <v>0.15582842437943067</v>
      </c>
      <c r="I251" s="88">
        <f t="shared" si="68"/>
        <v>0</v>
      </c>
    </row>
    <row r="252" spans="1:9">
      <c r="A252" s="109" t="s">
        <v>118</v>
      </c>
      <c r="B252" s="110" t="s">
        <v>111</v>
      </c>
      <c r="C252" s="110" t="s">
        <v>112</v>
      </c>
      <c r="D252" s="111">
        <v>7.9633685048775629</v>
      </c>
      <c r="E252" s="111">
        <f>+[1]VR!D94</f>
        <v>597</v>
      </c>
      <c r="F252" s="111">
        <f>+[1]VR!H94</f>
        <v>157</v>
      </c>
      <c r="G252" s="111">
        <v>15.15</v>
      </c>
      <c r="H252" s="112">
        <f t="shared" si="67"/>
        <v>1.9024612500000002</v>
      </c>
      <c r="I252" s="112">
        <f t="shared" si="68"/>
        <v>9.649681528662421E-2</v>
      </c>
    </row>
    <row r="255" spans="1:9">
      <c r="C255" s="222" t="s">
        <v>371</v>
      </c>
      <c r="D255" s="1">
        <f>+D82+D135+D205+D215</f>
        <v>267424.18740460544</v>
      </c>
      <c r="E255" s="1">
        <f t="shared" ref="E255:G255" si="89">+E82+E135+E205+E215</f>
        <v>279249</v>
      </c>
      <c r="F255" s="1">
        <f t="shared" si="89"/>
        <v>377284</v>
      </c>
      <c r="G255" s="1">
        <f t="shared" si="89"/>
        <v>373364.14</v>
      </c>
    </row>
    <row r="256" spans="1:9">
      <c r="C256" s="222" t="s">
        <v>374</v>
      </c>
      <c r="D256" s="1">
        <f>+D9+D202+D245</f>
        <v>172539.65093901384</v>
      </c>
      <c r="E256" s="1">
        <f t="shared" ref="E256:G256" si="90">+E9+E202+E245</f>
        <v>166034</v>
      </c>
      <c r="F256" s="1">
        <f t="shared" si="90"/>
        <v>166447</v>
      </c>
      <c r="G256" s="1">
        <f t="shared" si="90"/>
        <v>166437.64000000001</v>
      </c>
    </row>
    <row r="257" spans="3:7">
      <c r="C257" s="222" t="s">
        <v>372</v>
      </c>
      <c r="D257" s="1">
        <f>+D220+D236</f>
        <v>68005.680536200132</v>
      </c>
      <c r="E257" s="1">
        <f t="shared" ref="E257:G257" si="91">+E220+E236</f>
        <v>86801</v>
      </c>
      <c r="F257" s="1">
        <f t="shared" si="91"/>
        <v>89164</v>
      </c>
      <c r="G257" s="1">
        <f t="shared" si="91"/>
        <v>84527.76999999999</v>
      </c>
    </row>
    <row r="258" spans="3:7" ht="15.75" customHeight="1">
      <c r="C258" s="222" t="s">
        <v>373</v>
      </c>
      <c r="D258" s="1">
        <f>+D238</f>
        <v>457.89368903045988</v>
      </c>
      <c r="E258" s="1">
        <f t="shared" ref="E258:G258" si="92">+E238</f>
        <v>2522</v>
      </c>
      <c r="F258" s="1">
        <f t="shared" si="92"/>
        <v>951</v>
      </c>
      <c r="G258" s="1">
        <f t="shared" si="92"/>
        <v>236.69</v>
      </c>
    </row>
    <row r="259" spans="3:7" ht="15.75" customHeight="1">
      <c r="C259" s="222" t="s">
        <v>379</v>
      </c>
      <c r="D259" s="1">
        <f>+D230</f>
        <v>0</v>
      </c>
      <c r="E259" s="1">
        <f t="shared" ref="E259:G259" si="93">+E230</f>
        <v>0</v>
      </c>
      <c r="F259" s="1">
        <f t="shared" si="93"/>
        <v>3270</v>
      </c>
      <c r="G259" s="1">
        <f t="shared" si="93"/>
        <v>3270</v>
      </c>
    </row>
    <row r="260" spans="3:7">
      <c r="C260" s="222" t="s">
        <v>378</v>
      </c>
      <c r="D260" s="1">
        <f>+D63</f>
        <v>1756386.9852014068</v>
      </c>
      <c r="E260" s="1">
        <f t="shared" ref="E260:G260" si="94">+E63</f>
        <v>2030544</v>
      </c>
      <c r="F260" s="1">
        <f t="shared" si="94"/>
        <v>2139829</v>
      </c>
      <c r="G260" s="1">
        <f t="shared" si="94"/>
        <v>1945637.7899999998</v>
      </c>
    </row>
    <row r="261" spans="3:7">
      <c r="C261" s="222" t="s">
        <v>375</v>
      </c>
      <c r="D261" s="1">
        <f>+D88+D152+D197+D233+D241</f>
        <v>145578.39007233392</v>
      </c>
      <c r="E261" s="1">
        <f t="shared" ref="E261:G261" si="95">+E88+E152+E197+E233+E241</f>
        <v>237918</v>
      </c>
      <c r="F261" s="1">
        <f t="shared" si="95"/>
        <v>293919</v>
      </c>
      <c r="G261" s="1">
        <f t="shared" si="95"/>
        <v>306630.45</v>
      </c>
    </row>
    <row r="262" spans="3:7">
      <c r="C262" s="222" t="s">
        <v>376</v>
      </c>
      <c r="D262" s="1">
        <f>+D249</f>
        <v>733.6332868803504</v>
      </c>
      <c r="E262" s="1">
        <f t="shared" ref="E262:G262" si="96">+E249</f>
        <v>597</v>
      </c>
      <c r="F262" s="1">
        <f t="shared" si="96"/>
        <v>157</v>
      </c>
      <c r="G262" s="1">
        <f t="shared" si="96"/>
        <v>396.36999999999995</v>
      </c>
    </row>
    <row r="263" spans="3:7">
      <c r="C263" s="222" t="s">
        <v>377</v>
      </c>
      <c r="D263" s="1">
        <f>+D117+D187</f>
        <v>3731.8879819496979</v>
      </c>
      <c r="E263" s="1">
        <f t="shared" ref="E263:G263" si="97">+E117+E187</f>
        <v>0</v>
      </c>
      <c r="F263" s="1">
        <f t="shared" si="97"/>
        <v>1442</v>
      </c>
      <c r="G263" s="1">
        <f t="shared" si="97"/>
        <v>1441.53</v>
      </c>
    </row>
    <row r="264" spans="3:7">
      <c r="D264" s="149">
        <f>SUBTOTAL(9,D255:D263)</f>
        <v>2414858.309111421</v>
      </c>
      <c r="E264" s="149">
        <f t="shared" ref="E264:G264" si="98">SUBTOTAL(9,E255:E263)</f>
        <v>2803665</v>
      </c>
      <c r="F264" s="149">
        <f t="shared" si="98"/>
        <v>3072463</v>
      </c>
      <c r="G264" s="149">
        <f t="shared" si="98"/>
        <v>2881942.38</v>
      </c>
    </row>
    <row r="265" spans="3:7">
      <c r="D265" s="149">
        <f>+D264-D6</f>
        <v>0</v>
      </c>
      <c r="E265" s="149">
        <f t="shared" ref="E265:G265" si="99">+E264-E6</f>
        <v>0</v>
      </c>
      <c r="F265" s="149">
        <f t="shared" si="99"/>
        <v>0</v>
      </c>
      <c r="G265" s="149">
        <f t="shared" si="99"/>
        <v>0</v>
      </c>
    </row>
    <row r="267" spans="3:7">
      <c r="G267" s="1">
        <v>0</v>
      </c>
    </row>
  </sheetData>
  <mergeCells count="2">
    <mergeCell ref="A1:I1"/>
    <mergeCell ref="B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  <rowBreaks count="5" manualBreakCount="5">
    <brk id="79" max="8" man="1"/>
    <brk id="116" max="8" man="1"/>
    <brk id="151" max="8" man="1"/>
    <brk id="195" max="8" man="1"/>
    <brk id="23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E8B7-A22C-4172-93B8-DDDC4DFDB1FE}">
  <sheetPr codeName="Sheet2"/>
  <dimension ref="B2:B7"/>
  <sheetViews>
    <sheetView workbookViewId="0"/>
  </sheetViews>
  <sheetFormatPr defaultRowHeight="15"/>
  <cols>
    <col min="1" max="1" width="3.140625" customWidth="1"/>
    <col min="2" max="2" width="121.7109375" customWidth="1"/>
  </cols>
  <sheetData>
    <row r="2" spans="2:2">
      <c r="B2" t="s">
        <v>324</v>
      </c>
    </row>
    <row r="3" spans="2:2">
      <c r="B3" t="s">
        <v>325</v>
      </c>
    </row>
    <row r="4" spans="2:2">
      <c r="B4" t="s">
        <v>326</v>
      </c>
    </row>
    <row r="5" spans="2:2">
      <c r="B5" t="s">
        <v>327</v>
      </c>
    </row>
    <row r="6" spans="2:2">
      <c r="B6" t="s">
        <v>328</v>
      </c>
    </row>
    <row r="7" spans="2:2">
      <c r="B7" t="s">
        <v>329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F380-0E5C-48FF-AC1E-B3EF8EC47593}">
  <sheetPr codeName="Sheet6"/>
  <dimension ref="B3:D9"/>
  <sheetViews>
    <sheetView workbookViewId="0"/>
  </sheetViews>
  <sheetFormatPr defaultRowHeight="15"/>
  <cols>
    <col min="1" max="1" width="9.140625" style="10"/>
    <col min="2" max="2" width="35.5703125" style="10" bestFit="1" customWidth="1"/>
    <col min="3" max="4" width="10.140625" style="11" bestFit="1" customWidth="1"/>
    <col min="5" max="16384" width="9.140625" style="10"/>
  </cols>
  <sheetData>
    <row r="3" spans="2:4">
      <c r="B3" s="10" t="s">
        <v>171</v>
      </c>
      <c r="C3" s="11">
        <v>25000</v>
      </c>
      <c r="D3" s="11">
        <f>+C3/1.05</f>
        <v>23809.523809523809</v>
      </c>
    </row>
    <row r="4" spans="2:4">
      <c r="B4" s="10" t="s">
        <v>172</v>
      </c>
      <c r="C4" s="11">
        <v>70000</v>
      </c>
      <c r="D4" s="11">
        <f>+C4/1.13</f>
        <v>61946.902654867263</v>
      </c>
    </row>
    <row r="5" spans="2:4">
      <c r="B5" s="10" t="s">
        <v>173</v>
      </c>
      <c r="C5" s="11">
        <v>25000</v>
      </c>
      <c r="D5" s="11">
        <f>+C5/1.05</f>
        <v>23809.523809523809</v>
      </c>
    </row>
    <row r="6" spans="2:4">
      <c r="B6" s="10" t="s">
        <v>174</v>
      </c>
      <c r="C6" s="11">
        <v>129000</v>
      </c>
      <c r="D6" s="11">
        <f>+C6/1.25</f>
        <v>103200</v>
      </c>
    </row>
    <row r="7" spans="2:4">
      <c r="B7" s="10" t="s">
        <v>175</v>
      </c>
      <c r="C7" s="11">
        <v>50000</v>
      </c>
      <c r="D7" s="11">
        <f>+C7/1.25</f>
        <v>40000</v>
      </c>
    </row>
    <row r="8" spans="2:4">
      <c r="B8" s="10" t="s">
        <v>176</v>
      </c>
      <c r="C8" s="11">
        <v>170000</v>
      </c>
      <c r="D8" s="11">
        <f>+C8/1.13</f>
        <v>150442.47787610622</v>
      </c>
    </row>
    <row r="9" spans="2:4">
      <c r="B9" s="10" t="s">
        <v>177</v>
      </c>
      <c r="C9" s="11">
        <v>38000</v>
      </c>
      <c r="D9" s="11">
        <f>+C9/1.13</f>
        <v>33628.318584070803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Naslovna</vt:lpstr>
      <vt:lpstr>SAŽETAK</vt:lpstr>
      <vt:lpstr>Račun prihoda i rashoda</vt:lpstr>
      <vt:lpstr>Pr. i  ra. prema izvorima finan</vt:lpstr>
      <vt:lpstr>POSEBNI DIO-Projekti</vt:lpstr>
      <vt:lpstr>Upute</vt:lpstr>
      <vt:lpstr>Sheet1</vt:lpstr>
      <vt:lpstr>Naslovna!Print_Area</vt:lpstr>
      <vt:lpstr>'POSEBNI DIO-Projekti'!Print_Area</vt:lpstr>
      <vt:lpstr>'Pr. i  ra. prema izvorima finan'!Print_Area</vt:lpstr>
      <vt:lpstr>'Račun prihoda i rashoda'!Print_Area</vt:lpstr>
      <vt:lpstr>SAŽETAK!Print_Area</vt:lpstr>
      <vt:lpstr>'POSEBNI DIO-Projekti'!Print_Titles</vt:lpstr>
      <vt:lpstr>'Pr. i  ra. prema izvorima finan'!Print_Titles</vt:lpstr>
      <vt:lpstr>'Račun prihoda i rashoda'!Print_Titles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Andrijana Beg</cp:lastModifiedBy>
  <cp:lastPrinted>2024-03-22T11:25:34Z</cp:lastPrinted>
  <dcterms:created xsi:type="dcterms:W3CDTF">2021-08-11T09:31:15Z</dcterms:created>
  <dcterms:modified xsi:type="dcterms:W3CDTF">2024-03-22T11:29:00Z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