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ijana\Documents\______DOKUMENTI 2023\Financijski izvještaji 2023\I-VI 2023\"/>
    </mc:Choice>
  </mc:AlternateContent>
  <xr:revisionPtr revIDLastSave="0" documentId="13_ncr:1_{15E19A25-8DA0-4F4A-84D0-C0A30157B146}" xr6:coauthVersionLast="36" xr6:coauthVersionMax="36" xr10:uidLastSave="{00000000-0000-0000-0000-000000000000}"/>
  <bookViews>
    <workbookView xWindow="0" yWindow="0" windowWidth="28800" windowHeight="11085" xr2:uid="{22CC0D7D-0EAD-4E0D-B144-341D0F3B28E5}"/>
  </bookViews>
  <sheets>
    <sheet name="Naslovna" sheetId="6" r:id="rId1"/>
    <sheet name="I. OPĆI DIO" sheetId="9" r:id="rId2"/>
    <sheet name="EKONOMSKA KLASIFIKACIJA" sheetId="10" r:id="rId3"/>
    <sheet name="IZVORI FINANCIRANJA" sheetId="11" r:id="rId4"/>
    <sheet name="POSEBNI DIO" sheetId="14" r:id="rId5"/>
    <sheet name="Sheet2" sheetId="13" state="hidden" r:id="rId6"/>
    <sheet name="Sheet1" sheetId="7" state="hidden" r:id="rId7"/>
  </sheets>
  <externalReferences>
    <externalReference r:id="rId8"/>
    <externalReference r:id="rId9"/>
  </externalReferences>
  <definedNames>
    <definedName name="_xlnm._FilterDatabase" localSheetId="2" hidden="1">'EKONOMSKA KLASIFIKACIJA'!$D$3:$G$90</definedName>
    <definedName name="_xlnm._FilterDatabase" localSheetId="4" hidden="1">'POSEBNI DIO'!$A$3:$D$100</definedName>
    <definedName name="_xlnm.Print_Area" localSheetId="2">'EKONOMSKA KLASIFIKACIJA'!$A$1:$I$90</definedName>
    <definedName name="_xlnm.Print_Area" localSheetId="1">'I. OPĆI DIO'!$A$2:$H$28</definedName>
    <definedName name="_xlnm.Print_Area" localSheetId="3">'IZVORI FINANCIRANJA'!$A$1:$I$80</definedName>
    <definedName name="_xlnm.Print_Area" localSheetId="0">Naslovna!$A$1:$I$30</definedName>
    <definedName name="_xlnm.Print_Area" localSheetId="4">'POSEBNI DIO'!$A$1:$J$100</definedName>
    <definedName name="_xlnm.Print_Titles" localSheetId="2">'EKONOMSKA KLASIFIKACIJA'!$3:$3</definedName>
    <definedName name="_xlnm.Print_Titles" localSheetId="3">'IZVORI FINANCIRANJA'!$2:$4</definedName>
    <definedName name="_xlnm.Print_Titles" localSheetId="4">'POSEBNI DIO'!$1:$3</definedName>
  </definedNames>
  <calcPr calcId="191029"/>
</workbook>
</file>

<file path=xl/calcChain.xml><?xml version="1.0" encoding="utf-8"?>
<calcChain xmlns="http://schemas.openxmlformats.org/spreadsheetml/2006/main">
  <c r="E11" i="14" l="1"/>
  <c r="F11" i="14"/>
  <c r="G11" i="14"/>
  <c r="H11" i="14"/>
  <c r="I11" i="14"/>
  <c r="D11" i="11"/>
  <c r="H11" i="11" s="1"/>
  <c r="I11" i="11"/>
  <c r="D11" i="10"/>
  <c r="E11" i="10"/>
  <c r="F11" i="10"/>
  <c r="G11" i="10"/>
  <c r="H11" i="10" s="1"/>
  <c r="C11" i="9"/>
  <c r="D11" i="9"/>
  <c r="E11" i="9"/>
  <c r="F11" i="9"/>
  <c r="G11" i="9"/>
  <c r="H11" i="9"/>
  <c r="I11" i="10" l="1"/>
  <c r="I32" i="14"/>
  <c r="J32" i="14"/>
  <c r="E31" i="14"/>
  <c r="E14" i="14"/>
  <c r="E15" i="14"/>
  <c r="E13" i="14"/>
  <c r="E100" i="14" l="1"/>
  <c r="E90" i="14"/>
  <c r="E70" i="14"/>
  <c r="E69" i="14"/>
  <c r="E58" i="14"/>
  <c r="E57" i="14"/>
  <c r="E48" i="14"/>
  <c r="E46" i="14"/>
  <c r="E41" i="14"/>
  <c r="E40" i="14"/>
  <c r="E36" i="14"/>
  <c r="E33" i="14"/>
  <c r="E32" i="14"/>
  <c r="E28" i="14"/>
  <c r="E27" i="14"/>
  <c r="E99" i="14" l="1"/>
  <c r="E35" i="14"/>
  <c r="G99" i="14" l="1"/>
  <c r="G98" i="14" s="1"/>
  <c r="G97" i="14" s="1"/>
  <c r="G96" i="14" s="1"/>
  <c r="G94" i="14"/>
  <c r="G93" i="14" s="1"/>
  <c r="G92" i="14" s="1"/>
  <c r="G91" i="14" s="1"/>
  <c r="G89" i="14"/>
  <c r="G88" i="14" s="1"/>
  <c r="G106" i="14" s="1"/>
  <c r="G86" i="14"/>
  <c r="G85" i="14" s="1"/>
  <c r="G82" i="14"/>
  <c r="G81" i="14" s="1"/>
  <c r="G80" i="14" s="1"/>
  <c r="G78" i="14"/>
  <c r="G77" i="14" s="1"/>
  <c r="G76" i="14" s="1"/>
  <c r="G73" i="14"/>
  <c r="G72" i="14" s="1"/>
  <c r="G71" i="14" s="1"/>
  <c r="G68" i="14"/>
  <c r="G67" i="14"/>
  <c r="G65" i="14"/>
  <c r="G64" i="14"/>
  <c r="G61" i="14"/>
  <c r="G60" i="14"/>
  <c r="G59" i="14" s="1"/>
  <c r="G56" i="14"/>
  <c r="G55" i="14" s="1"/>
  <c r="G54" i="14" s="1"/>
  <c r="G52" i="14"/>
  <c r="G50" i="14"/>
  <c r="G47" i="14"/>
  <c r="G43" i="14" s="1"/>
  <c r="G44" i="14"/>
  <c r="G39" i="14"/>
  <c r="G38" i="14"/>
  <c r="G35" i="14"/>
  <c r="G30" i="14"/>
  <c r="G29" i="14"/>
  <c r="G26" i="14"/>
  <c r="G25" i="14"/>
  <c r="G23" i="14"/>
  <c r="G19" i="14"/>
  <c r="G18" i="14" s="1"/>
  <c r="G17" i="14" s="1"/>
  <c r="G12" i="14"/>
  <c r="G10" i="14" s="1"/>
  <c r="G7" i="14"/>
  <c r="G6" i="14"/>
  <c r="G5" i="14" s="1"/>
  <c r="G103" i="14"/>
  <c r="E98" i="14"/>
  <c r="E94" i="14"/>
  <c r="E93" i="14" s="1"/>
  <c r="E92" i="14" s="1"/>
  <c r="E91" i="14" s="1"/>
  <c r="E89" i="14"/>
  <c r="E88" i="14" s="1"/>
  <c r="E86" i="14"/>
  <c r="E85" i="14" s="1"/>
  <c r="E105" i="14" s="1"/>
  <c r="E82" i="14"/>
  <c r="E81" i="14" s="1"/>
  <c r="E80" i="14" s="1"/>
  <c r="E78" i="14"/>
  <c r="E77" i="14" s="1"/>
  <c r="E76" i="14" s="1"/>
  <c r="E73" i="14"/>
  <c r="E72" i="14" s="1"/>
  <c r="E71" i="14" s="1"/>
  <c r="E68" i="14"/>
  <c r="E67" i="14" s="1"/>
  <c r="E65" i="14"/>
  <c r="E64" i="14" s="1"/>
  <c r="E103" i="14" s="1"/>
  <c r="E61" i="14"/>
  <c r="E60" i="14" s="1"/>
  <c r="E56" i="14"/>
  <c r="E55" i="14" s="1"/>
  <c r="E54" i="14" s="1"/>
  <c r="E52" i="14"/>
  <c r="E50" i="14"/>
  <c r="E47" i="14"/>
  <c r="E44" i="14"/>
  <c r="E43" i="14" s="1"/>
  <c r="E39" i="14"/>
  <c r="E38" i="14" s="1"/>
  <c r="E30" i="14"/>
  <c r="E29" i="14" s="1"/>
  <c r="E26" i="14"/>
  <c r="E25" i="14" s="1"/>
  <c r="E23" i="14"/>
  <c r="E19" i="14"/>
  <c r="E18" i="14" s="1"/>
  <c r="E12" i="14"/>
  <c r="E7" i="14"/>
  <c r="E6" i="14" s="1"/>
  <c r="E5" i="14" s="1"/>
  <c r="E32" i="10"/>
  <c r="F32" i="10"/>
  <c r="G32" i="10"/>
  <c r="D32" i="10"/>
  <c r="E80" i="10"/>
  <c r="I79" i="10"/>
  <c r="D78" i="10"/>
  <c r="D77" i="10" s="1"/>
  <c r="G78" i="10"/>
  <c r="F78" i="10"/>
  <c r="F77" i="10" s="1"/>
  <c r="E78" i="10"/>
  <c r="E77" i="10"/>
  <c r="G20" i="11"/>
  <c r="J100" i="14"/>
  <c r="F99" i="14"/>
  <c r="F98" i="14" s="1"/>
  <c r="H99" i="14"/>
  <c r="F94" i="14"/>
  <c r="F93" i="14" s="1"/>
  <c r="F92" i="14" s="1"/>
  <c r="F91" i="14" s="1"/>
  <c r="J90" i="14"/>
  <c r="F89" i="14"/>
  <c r="F88" i="14" s="1"/>
  <c r="H89" i="14"/>
  <c r="F86" i="14"/>
  <c r="F85" i="14" s="1"/>
  <c r="I83" i="14"/>
  <c r="I82" i="14" s="1"/>
  <c r="I81" i="14" s="1"/>
  <c r="I80" i="14" s="1"/>
  <c r="F82" i="14"/>
  <c r="F81" i="14" s="1"/>
  <c r="F80" i="14" s="1"/>
  <c r="F78" i="14"/>
  <c r="F77" i="14" s="1"/>
  <c r="F76" i="14" s="1"/>
  <c r="J70" i="14"/>
  <c r="F68" i="14"/>
  <c r="F67" i="14" s="1"/>
  <c r="I66" i="14"/>
  <c r="I65" i="14" s="1"/>
  <c r="I64" i="14" s="1"/>
  <c r="I103" i="14" s="1"/>
  <c r="F65" i="14"/>
  <c r="F64" i="14" s="1"/>
  <c r="F103" i="14" s="1"/>
  <c r="J63" i="14"/>
  <c r="I63" i="14"/>
  <c r="I62" i="14"/>
  <c r="F61" i="14"/>
  <c r="F60" i="14" s="1"/>
  <c r="H61" i="14"/>
  <c r="I58" i="14"/>
  <c r="J53" i="14"/>
  <c r="I53" i="14"/>
  <c r="I52" i="14" s="1"/>
  <c r="H52" i="14"/>
  <c r="F52" i="14"/>
  <c r="F50" i="14"/>
  <c r="H47" i="14"/>
  <c r="F47" i="14"/>
  <c r="J46" i="14"/>
  <c r="J42" i="14"/>
  <c r="I42" i="14"/>
  <c r="H35" i="14"/>
  <c r="F35" i="14"/>
  <c r="I31" i="14"/>
  <c r="F30" i="14"/>
  <c r="I28" i="14"/>
  <c r="F26" i="14"/>
  <c r="F25" i="14" s="1"/>
  <c r="H26" i="14"/>
  <c r="J24" i="14"/>
  <c r="I24" i="14"/>
  <c r="I23" i="14" s="1"/>
  <c r="H23" i="14"/>
  <c r="J23" i="14" s="1"/>
  <c r="F23" i="14"/>
  <c r="J22" i="14"/>
  <c r="I22" i="14"/>
  <c r="H19" i="14"/>
  <c r="H18" i="14" s="1"/>
  <c r="I21" i="14"/>
  <c r="J20" i="14"/>
  <c r="I20" i="14"/>
  <c r="F19" i="14"/>
  <c r="F18" i="14" s="1"/>
  <c r="J15" i="14"/>
  <c r="I15" i="14"/>
  <c r="H12" i="14"/>
  <c r="F12" i="14"/>
  <c r="F107" i="14" s="1"/>
  <c r="I9" i="14"/>
  <c r="I8" i="14"/>
  <c r="F7" i="14"/>
  <c r="F6" i="14" s="1"/>
  <c r="I57" i="11"/>
  <c r="D73" i="11"/>
  <c r="D72" i="11"/>
  <c r="D70" i="11"/>
  <c r="D69" i="11"/>
  <c r="D68" i="11"/>
  <c r="D67" i="11"/>
  <c r="D66" i="11"/>
  <c r="D65" i="11"/>
  <c r="D64" i="11"/>
  <c r="D62" i="11"/>
  <c r="D61" i="11"/>
  <c r="D60" i="11"/>
  <c r="D59" i="11"/>
  <c r="D58" i="11"/>
  <c r="D57" i="11"/>
  <c r="H57" i="11" s="1"/>
  <c r="D55" i="11"/>
  <c r="D54" i="11"/>
  <c r="D53" i="11"/>
  <c r="D52" i="11"/>
  <c r="D51" i="11"/>
  <c r="D49" i="11"/>
  <c r="D47" i="11"/>
  <c r="D46" i="11"/>
  <c r="D45" i="11"/>
  <c r="D44" i="11"/>
  <c r="D43" i="11"/>
  <c r="D42" i="11"/>
  <c r="D41" i="11"/>
  <c r="D39" i="11"/>
  <c r="D38" i="11"/>
  <c r="D36" i="11"/>
  <c r="D35" i="11"/>
  <c r="D34" i="11"/>
  <c r="D33" i="11"/>
  <c r="D32" i="11"/>
  <c r="D31" i="11"/>
  <c r="D30" i="11"/>
  <c r="D29" i="11"/>
  <c r="D28" i="11"/>
  <c r="D25" i="11"/>
  <c r="D24" i="11"/>
  <c r="D23" i="11"/>
  <c r="D22" i="11"/>
  <c r="D21" i="11"/>
  <c r="D19" i="11"/>
  <c r="D17" i="11"/>
  <c r="D15" i="11"/>
  <c r="D13" i="11"/>
  <c r="D10" i="11"/>
  <c r="D9" i="11"/>
  <c r="D7" i="11"/>
  <c r="G4" i="14" l="1"/>
  <c r="D20" i="11"/>
  <c r="F49" i="14"/>
  <c r="G49" i="14"/>
  <c r="G37" i="14"/>
  <c r="G84" i="14"/>
  <c r="G108" i="14"/>
  <c r="G107" i="14"/>
  <c r="G110" i="14"/>
  <c r="G102" i="14"/>
  <c r="G109" i="14"/>
  <c r="G104" i="14"/>
  <c r="G105" i="14"/>
  <c r="I61" i="14"/>
  <c r="I60" i="14" s="1"/>
  <c r="E108" i="14"/>
  <c r="I7" i="14"/>
  <c r="I6" i="14" s="1"/>
  <c r="I5" i="14" s="1"/>
  <c r="E49" i="14"/>
  <c r="E110" i="14" s="1"/>
  <c r="E59" i="14"/>
  <c r="E106" i="14"/>
  <c r="E17" i="14"/>
  <c r="E10" i="14"/>
  <c r="E4" i="14" s="1"/>
  <c r="E107" i="14"/>
  <c r="E109" i="14"/>
  <c r="E97" i="14"/>
  <c r="E102" i="14"/>
  <c r="E104" i="14"/>
  <c r="E84" i="14"/>
  <c r="I78" i="10"/>
  <c r="H78" i="10"/>
  <c r="H79" i="10"/>
  <c r="G77" i="10"/>
  <c r="J75" i="14"/>
  <c r="J28" i="14"/>
  <c r="H30" i="14"/>
  <c r="H29" i="14" s="1"/>
  <c r="J34" i="14"/>
  <c r="J62" i="14"/>
  <c r="J14" i="14"/>
  <c r="I45" i="14"/>
  <c r="I46" i="14"/>
  <c r="I57" i="14"/>
  <c r="I56" i="14" s="1"/>
  <c r="I55" i="14" s="1"/>
  <c r="I54" i="14" s="1"/>
  <c r="J58" i="14"/>
  <c r="I70" i="14"/>
  <c r="I90" i="14"/>
  <c r="I89" i="14" s="1"/>
  <c r="I88" i="14" s="1"/>
  <c r="I95" i="14"/>
  <c r="I94" i="14" s="1"/>
  <c r="I93" i="14" s="1"/>
  <c r="I92" i="14" s="1"/>
  <c r="I91" i="14" s="1"/>
  <c r="F59" i="14"/>
  <c r="J36" i="14"/>
  <c r="J40" i="14"/>
  <c r="J66" i="14"/>
  <c r="J31" i="14"/>
  <c r="I14" i="14"/>
  <c r="I36" i="14"/>
  <c r="I35" i="14" s="1"/>
  <c r="F39" i="14"/>
  <c r="F38" i="14" s="1"/>
  <c r="F56" i="14"/>
  <c r="F55" i="14" s="1"/>
  <c r="F54" i="14" s="1"/>
  <c r="F29" i="14"/>
  <c r="F17" i="14" s="1"/>
  <c r="H73" i="14"/>
  <c r="I19" i="14"/>
  <c r="I18" i="14" s="1"/>
  <c r="H65" i="14"/>
  <c r="H64" i="14" s="1"/>
  <c r="J9" i="14"/>
  <c r="I34" i="14"/>
  <c r="I40" i="14"/>
  <c r="I41" i="14"/>
  <c r="F73" i="14"/>
  <c r="F72" i="14" s="1"/>
  <c r="F71" i="14" s="1"/>
  <c r="I74" i="14"/>
  <c r="I75" i="14"/>
  <c r="I100" i="14"/>
  <c r="I99" i="14" s="1"/>
  <c r="I98" i="14" s="1"/>
  <c r="I109" i="14" s="1"/>
  <c r="F44" i="14"/>
  <c r="F43" i="14" s="1"/>
  <c r="J74" i="14"/>
  <c r="F106" i="14"/>
  <c r="F104" i="14"/>
  <c r="F5" i="14"/>
  <c r="F110" i="14"/>
  <c r="J48" i="14"/>
  <c r="J47" i="14"/>
  <c r="I48" i="14"/>
  <c r="I47" i="14" s="1"/>
  <c r="J87" i="14"/>
  <c r="H86" i="14"/>
  <c r="J99" i="14"/>
  <c r="H98" i="14"/>
  <c r="I13" i="14"/>
  <c r="H25" i="14"/>
  <c r="I27" i="14"/>
  <c r="I26" i="14" s="1"/>
  <c r="I25" i="14" s="1"/>
  <c r="J52" i="14"/>
  <c r="J79" i="14"/>
  <c r="H78" i="14"/>
  <c r="F10" i="14"/>
  <c r="I33" i="14"/>
  <c r="I30" i="14" s="1"/>
  <c r="I29" i="14" s="1"/>
  <c r="J33" i="14"/>
  <c r="J51" i="14"/>
  <c r="H50" i="14"/>
  <c r="I51" i="14"/>
  <c r="I50" i="14" s="1"/>
  <c r="I49" i="14" s="1"/>
  <c r="J73" i="14"/>
  <c r="H72" i="14"/>
  <c r="I104" i="14"/>
  <c r="J8" i="14"/>
  <c r="H7" i="14"/>
  <c r="J13" i="14"/>
  <c r="J21" i="14"/>
  <c r="J27" i="14"/>
  <c r="I69" i="14"/>
  <c r="J89" i="14"/>
  <c r="H88" i="14"/>
  <c r="J95" i="14"/>
  <c r="H94" i="14"/>
  <c r="J41" i="14"/>
  <c r="J45" i="14"/>
  <c r="H44" i="14"/>
  <c r="J61" i="14"/>
  <c r="H60" i="14"/>
  <c r="J83" i="14"/>
  <c r="H82" i="14"/>
  <c r="F105" i="14"/>
  <c r="F84" i="14"/>
  <c r="J69" i="14"/>
  <c r="H68" i="14"/>
  <c r="F109" i="14"/>
  <c r="F97" i="14"/>
  <c r="J35" i="14"/>
  <c r="H39" i="14"/>
  <c r="J57" i="14"/>
  <c r="H56" i="14"/>
  <c r="I79" i="14"/>
  <c r="I78" i="14" s="1"/>
  <c r="I77" i="14" s="1"/>
  <c r="I76" i="14" s="1"/>
  <c r="I87" i="14"/>
  <c r="I86" i="14" s="1"/>
  <c r="I85" i="14" s="1"/>
  <c r="G16" i="14" l="1"/>
  <c r="G111" i="14"/>
  <c r="I68" i="14"/>
  <c r="I67" i="14" s="1"/>
  <c r="I59" i="14" s="1"/>
  <c r="I39" i="14"/>
  <c r="I38" i="14" s="1"/>
  <c r="I102" i="14" s="1"/>
  <c r="G2" i="14"/>
  <c r="G112" i="14"/>
  <c r="G113" i="14" s="1"/>
  <c r="E37" i="14"/>
  <c r="E16" i="14" s="1"/>
  <c r="E2" i="14" s="1"/>
  <c r="J65" i="14"/>
  <c r="F102" i="14"/>
  <c r="I44" i="14"/>
  <c r="I43" i="14" s="1"/>
  <c r="E111" i="14"/>
  <c r="E112" i="14"/>
  <c r="E96" i="14"/>
  <c r="H77" i="10"/>
  <c r="I77" i="10"/>
  <c r="I97" i="14"/>
  <c r="I96" i="14" s="1"/>
  <c r="F37" i="14"/>
  <c r="F112" i="14" s="1"/>
  <c r="I12" i="14"/>
  <c r="I107" i="14" s="1"/>
  <c r="I73" i="14"/>
  <c r="I72" i="14" s="1"/>
  <c r="I71" i="14" s="1"/>
  <c r="I110" i="14"/>
  <c r="F108" i="14"/>
  <c r="J68" i="14"/>
  <c r="H67" i="14"/>
  <c r="J67" i="14" s="1"/>
  <c r="H81" i="14"/>
  <c r="J82" i="14"/>
  <c r="J44" i="14"/>
  <c r="H43" i="14"/>
  <c r="H93" i="14"/>
  <c r="J94" i="14"/>
  <c r="I17" i="14"/>
  <c r="J56" i="14"/>
  <c r="H55" i="14"/>
  <c r="F96" i="14"/>
  <c r="J19" i="14"/>
  <c r="J25" i="14"/>
  <c r="H109" i="14"/>
  <c r="J109" i="14" s="1"/>
  <c r="J98" i="14"/>
  <c r="H97" i="14"/>
  <c r="I105" i="14"/>
  <c r="I84" i="14"/>
  <c r="J60" i="14"/>
  <c r="H17" i="14"/>
  <c r="H77" i="14"/>
  <c r="J78" i="14"/>
  <c r="J30" i="14"/>
  <c r="J26" i="14"/>
  <c r="H107" i="14"/>
  <c r="J11" i="14"/>
  <c r="H10" i="14"/>
  <c r="J10" i="14" s="1"/>
  <c r="F4" i="14"/>
  <c r="J88" i="14"/>
  <c r="J7" i="14"/>
  <c r="H6" i="14"/>
  <c r="J39" i="14"/>
  <c r="H38" i="14"/>
  <c r="H103" i="14"/>
  <c r="J103" i="14" s="1"/>
  <c r="J64" i="14"/>
  <c r="J72" i="14"/>
  <c r="H71" i="14"/>
  <c r="J71" i="14" s="1"/>
  <c r="H49" i="14"/>
  <c r="J49" i="14" s="1"/>
  <c r="J50" i="14"/>
  <c r="F16" i="14"/>
  <c r="J12" i="14"/>
  <c r="H85" i="14"/>
  <c r="J86" i="14"/>
  <c r="I106" i="14" l="1"/>
  <c r="E113" i="14"/>
  <c r="I108" i="14"/>
  <c r="I111" i="14" s="1"/>
  <c r="I37" i="14"/>
  <c r="I16" i="14" s="1"/>
  <c r="F2" i="14"/>
  <c r="I10" i="14"/>
  <c r="I4" i="14" s="1"/>
  <c r="F111" i="14"/>
  <c r="F113" i="14" s="1"/>
  <c r="J43" i="14"/>
  <c r="H59" i="14"/>
  <c r="J59" i="14" s="1"/>
  <c r="J29" i="14"/>
  <c r="H106" i="14"/>
  <c r="J106" i="14" s="1"/>
  <c r="H108" i="14"/>
  <c r="J108" i="14" s="1"/>
  <c r="J107" i="14"/>
  <c r="J93" i="14"/>
  <c r="H92" i="14"/>
  <c r="J97" i="14"/>
  <c r="H96" i="14"/>
  <c r="J96" i="14" s="1"/>
  <c r="J17" i="14"/>
  <c r="J18" i="14"/>
  <c r="H104" i="14"/>
  <c r="J104" i="14" s="1"/>
  <c r="J6" i="14"/>
  <c r="H5" i="14"/>
  <c r="J81" i="14"/>
  <c r="H80" i="14"/>
  <c r="J80" i="14" s="1"/>
  <c r="H102" i="14"/>
  <c r="H37" i="14"/>
  <c r="J37" i="14" s="1"/>
  <c r="J38" i="14"/>
  <c r="J55" i="14"/>
  <c r="H54" i="14"/>
  <c r="J54" i="14" s="1"/>
  <c r="H105" i="14"/>
  <c r="J105" i="14" s="1"/>
  <c r="J85" i="14"/>
  <c r="H84" i="14"/>
  <c r="J84" i="14" s="1"/>
  <c r="J77" i="14"/>
  <c r="H76" i="14"/>
  <c r="J76" i="14" s="1"/>
  <c r="H110" i="14"/>
  <c r="J110" i="14" s="1"/>
  <c r="I2" i="14" l="1"/>
  <c r="I112" i="14"/>
  <c r="I113" i="14" s="1"/>
  <c r="H111" i="14"/>
  <c r="J102" i="14"/>
  <c r="J5" i="14"/>
  <c r="H4" i="14"/>
  <c r="H112" i="14"/>
  <c r="H91" i="14"/>
  <c r="J91" i="14" s="1"/>
  <c r="J92" i="14"/>
  <c r="H16" i="14"/>
  <c r="J16" i="14" l="1"/>
  <c r="J112" i="14"/>
  <c r="J4" i="14"/>
  <c r="H2" i="14"/>
  <c r="J2" i="14" s="1"/>
  <c r="H113" i="14"/>
  <c r="J113" i="14" s="1"/>
  <c r="J111" i="14"/>
  <c r="G14" i="11" l="1"/>
  <c r="G8" i="11"/>
  <c r="G16" i="11"/>
  <c r="H7" i="11"/>
  <c r="H9" i="11"/>
  <c r="I15" i="11"/>
  <c r="H19" i="11"/>
  <c r="H22" i="11"/>
  <c r="H23" i="11"/>
  <c r="H24" i="11"/>
  <c r="I25" i="11"/>
  <c r="F6" i="11"/>
  <c r="I9" i="11"/>
  <c r="F12" i="11"/>
  <c r="F14" i="11"/>
  <c r="F16" i="11"/>
  <c r="F18" i="11"/>
  <c r="I22" i="11"/>
  <c r="G5" i="11" l="1"/>
  <c r="H25" i="11"/>
  <c r="I19" i="11"/>
  <c r="H15" i="11"/>
  <c r="I23" i="11"/>
  <c r="G18" i="11"/>
  <c r="I18" i="11" s="1"/>
  <c r="I13" i="11"/>
  <c r="I10" i="11"/>
  <c r="I21" i="11"/>
  <c r="I14" i="11"/>
  <c r="G12" i="11"/>
  <c r="I12" i="11" s="1"/>
  <c r="F8" i="11"/>
  <c r="I8" i="11" s="1"/>
  <c r="I16" i="11"/>
  <c r="H21" i="11"/>
  <c r="I17" i="11"/>
  <c r="H13" i="11"/>
  <c r="H17" i="11"/>
  <c r="H10" i="11"/>
  <c r="G6" i="11"/>
  <c r="I24" i="11"/>
  <c r="D18" i="11"/>
  <c r="H18" i="11" s="1"/>
  <c r="F20" i="11" l="1"/>
  <c r="I20" i="11" s="1"/>
  <c r="F89" i="10"/>
  <c r="F75" i="10"/>
  <c r="F74" i="10" s="1"/>
  <c r="F71" i="10"/>
  <c r="F70" i="10" s="1"/>
  <c r="F63" i="10"/>
  <c r="F37" i="10"/>
  <c r="F34" i="10"/>
  <c r="F46" i="10" l="1"/>
  <c r="F53" i="10"/>
  <c r="F41" i="10"/>
  <c r="F82" i="10"/>
  <c r="F81" i="10" s="1"/>
  <c r="F80" i="10" s="1"/>
  <c r="F33" i="10"/>
  <c r="F40" i="10" l="1"/>
  <c r="L32" i="10"/>
  <c r="L33" i="10" s="1"/>
  <c r="F20" i="10"/>
  <c r="F16" i="10" s="1"/>
  <c r="F17" i="10"/>
  <c r="F14" i="10"/>
  <c r="F13" i="10" s="1"/>
  <c r="F10" i="10"/>
  <c r="D26" i="10"/>
  <c r="F24" i="10" l="1"/>
  <c r="F23" i="10" s="1"/>
  <c r="F7" i="10"/>
  <c r="F6" i="10" s="1"/>
  <c r="F5" i="10" s="1"/>
  <c r="G90" i="10" l="1"/>
  <c r="D90" i="10"/>
  <c r="G88" i="10"/>
  <c r="D88" i="10"/>
  <c r="G87" i="10"/>
  <c r="D87" i="10"/>
  <c r="G86" i="10"/>
  <c r="D86" i="10"/>
  <c r="G85" i="10"/>
  <c r="D85" i="10"/>
  <c r="G84" i="10"/>
  <c r="D84" i="10"/>
  <c r="G83" i="10"/>
  <c r="D83" i="10"/>
  <c r="G76" i="10"/>
  <c r="D76" i="10"/>
  <c r="G73" i="10"/>
  <c r="D73" i="10"/>
  <c r="G72" i="10"/>
  <c r="D72" i="10"/>
  <c r="G69" i="10"/>
  <c r="D69" i="10"/>
  <c r="G68" i="10"/>
  <c r="D68" i="10"/>
  <c r="G67" i="10"/>
  <c r="D67" i="10"/>
  <c r="G66" i="10"/>
  <c r="D66" i="10"/>
  <c r="G65" i="10"/>
  <c r="D65" i="10"/>
  <c r="G64" i="10"/>
  <c r="D64" i="10"/>
  <c r="G62" i="10"/>
  <c r="D62" i="10"/>
  <c r="G61" i="10"/>
  <c r="D61" i="10"/>
  <c r="G60" i="10"/>
  <c r="D60" i="10"/>
  <c r="G59" i="10"/>
  <c r="D59" i="10"/>
  <c r="G58" i="10"/>
  <c r="D58" i="10"/>
  <c r="G57" i="10"/>
  <c r="D57" i="10"/>
  <c r="G56" i="10"/>
  <c r="D56" i="10"/>
  <c r="G55" i="10"/>
  <c r="D55" i="10"/>
  <c r="G54" i="10"/>
  <c r="D54" i="10"/>
  <c r="G52" i="10"/>
  <c r="D52" i="10"/>
  <c r="G51" i="10"/>
  <c r="D51" i="10"/>
  <c r="G50" i="10"/>
  <c r="D50" i="10"/>
  <c r="G49" i="10"/>
  <c r="D49" i="10"/>
  <c r="G48" i="10"/>
  <c r="D48" i="10"/>
  <c r="G47" i="10"/>
  <c r="D47" i="10"/>
  <c r="G45" i="10"/>
  <c r="D45" i="10"/>
  <c r="G44" i="10"/>
  <c r="D44" i="10"/>
  <c r="G43" i="10"/>
  <c r="D43" i="10"/>
  <c r="G42" i="10"/>
  <c r="D42" i="10"/>
  <c r="G39" i="10"/>
  <c r="D39" i="10"/>
  <c r="G38" i="10"/>
  <c r="D38" i="10"/>
  <c r="G36" i="10"/>
  <c r="D36" i="10"/>
  <c r="G35" i="10"/>
  <c r="D35" i="10"/>
  <c r="G31" i="10"/>
  <c r="D31" i="10"/>
  <c r="G27" i="10"/>
  <c r="D27" i="10"/>
  <c r="G26" i="10"/>
  <c r="G25" i="10"/>
  <c r="D25" i="10"/>
  <c r="G22" i="10"/>
  <c r="D22" i="10"/>
  <c r="D21" i="10"/>
  <c r="G19" i="10"/>
  <c r="D19" i="10"/>
  <c r="D18" i="10"/>
  <c r="G15" i="10"/>
  <c r="D15" i="10"/>
  <c r="G12" i="10"/>
  <c r="D12" i="10"/>
  <c r="G9" i="10"/>
  <c r="D9" i="10"/>
  <c r="G8" i="10"/>
  <c r="D8" i="10"/>
  <c r="H36" i="11" l="1"/>
  <c r="I36" i="11"/>
  <c r="H69" i="11" l="1"/>
  <c r="I69" i="11"/>
  <c r="I79" i="11"/>
  <c r="H79" i="11"/>
  <c r="E48" i="11"/>
  <c r="F48" i="11"/>
  <c r="G48" i="11"/>
  <c r="G27" i="11" l="1"/>
  <c r="F27" i="11"/>
  <c r="E27" i="11"/>
  <c r="I58" i="11"/>
  <c r="H62" i="11"/>
  <c r="I61" i="11"/>
  <c r="I80" i="11"/>
  <c r="I62" i="11"/>
  <c r="I77" i="11"/>
  <c r="I34" i="11"/>
  <c r="E37" i="11"/>
  <c r="H45" i="11"/>
  <c r="I39" i="11"/>
  <c r="F37" i="11"/>
  <c r="G37" i="11"/>
  <c r="I45" i="11"/>
  <c r="I78" i="11"/>
  <c r="I76" i="11"/>
  <c r="D37" i="11"/>
  <c r="H39" i="11"/>
  <c r="D74" i="11"/>
  <c r="H47" i="11"/>
  <c r="F74" i="11"/>
  <c r="I38" i="11"/>
  <c r="H75" i="11"/>
  <c r="I73" i="11"/>
  <c r="H77" i="11"/>
  <c r="E74" i="11"/>
  <c r="H38" i="11"/>
  <c r="I75" i="11"/>
  <c r="H76" i="11"/>
  <c r="H78" i="11"/>
  <c r="H80" i="11"/>
  <c r="H64" i="11"/>
  <c r="G74" i="11"/>
  <c r="I44" i="11"/>
  <c r="I35" i="11"/>
  <c r="I31" i="11"/>
  <c r="I54" i="11"/>
  <c r="I42" i="11"/>
  <c r="I33" i="11"/>
  <c r="I29" i="11"/>
  <c r="I48" i="11"/>
  <c r="I52" i="11"/>
  <c r="I46" i="11"/>
  <c r="I41" i="11"/>
  <c r="I32" i="11"/>
  <c r="I28" i="11"/>
  <c r="H49" i="11"/>
  <c r="I55" i="11"/>
  <c r="I51" i="11"/>
  <c r="H73" i="11"/>
  <c r="I72" i="11"/>
  <c r="I65" i="11"/>
  <c r="H59" i="11"/>
  <c r="F56" i="11"/>
  <c r="E56" i="11"/>
  <c r="D56" i="11"/>
  <c r="I60" i="11"/>
  <c r="I59" i="11"/>
  <c r="H60" i="11"/>
  <c r="G56" i="11"/>
  <c r="H66" i="11"/>
  <c r="I67" i="11"/>
  <c r="I66" i="11"/>
  <c r="H61" i="11"/>
  <c r="H68" i="11"/>
  <c r="H58" i="11"/>
  <c r="H32" i="11"/>
  <c r="I47" i="11"/>
  <c r="I68" i="11"/>
  <c r="I64" i="11"/>
  <c r="H70" i="11"/>
  <c r="I43" i="11"/>
  <c r="I30" i="11"/>
  <c r="I53" i="11"/>
  <c r="E63" i="11"/>
  <c r="I70" i="11"/>
  <c r="F63" i="11"/>
  <c r="H65" i="11"/>
  <c r="G63" i="11"/>
  <c r="D63" i="11"/>
  <c r="I49" i="11"/>
  <c r="H72" i="11"/>
  <c r="E50" i="11"/>
  <c r="H67" i="11"/>
  <c r="G50" i="11"/>
  <c r="F50" i="11"/>
  <c r="D48" i="11"/>
  <c r="H48" i="11" s="1"/>
  <c r="E40" i="11"/>
  <c r="F40" i="11"/>
  <c r="G40" i="11"/>
  <c r="H20" i="11"/>
  <c r="D14" i="11"/>
  <c r="H14" i="11" s="1"/>
  <c r="D8" i="11"/>
  <c r="H8" i="11" s="1"/>
  <c r="E18" i="11"/>
  <c r="E14" i="11"/>
  <c r="E12" i="11"/>
  <c r="F26" i="11" l="1"/>
  <c r="H63" i="11"/>
  <c r="E26" i="11"/>
  <c r="G26" i="11"/>
  <c r="I74" i="11"/>
  <c r="I37" i="11"/>
  <c r="H37" i="11"/>
  <c r="I56" i="11"/>
  <c r="H56" i="11"/>
  <c r="I63" i="11"/>
  <c r="I40" i="11"/>
  <c r="I27" i="11"/>
  <c r="I50" i="11"/>
  <c r="E20" i="11"/>
  <c r="E8" i="11"/>
  <c r="I26" i="11" l="1"/>
  <c r="H39" i="10"/>
  <c r="D37" i="10" l="1"/>
  <c r="G37" i="10"/>
  <c r="I9" i="10" l="1"/>
  <c r="F30" i="10"/>
  <c r="I25" i="10"/>
  <c r="I85" i="10"/>
  <c r="I68" i="10"/>
  <c r="I66" i="10"/>
  <c r="I64" i="10"/>
  <c r="I57" i="10"/>
  <c r="I52" i="10"/>
  <c r="I45" i="10"/>
  <c r="D25" i="9"/>
  <c r="E25" i="9"/>
  <c r="F25" i="9"/>
  <c r="H20" i="9"/>
  <c r="G20" i="9"/>
  <c r="H19" i="9"/>
  <c r="G19" i="9"/>
  <c r="H18" i="9"/>
  <c r="G18" i="9"/>
  <c r="H90" i="10"/>
  <c r="H88" i="10"/>
  <c r="I87" i="10"/>
  <c r="H87" i="10"/>
  <c r="I86" i="10"/>
  <c r="H86" i="10"/>
  <c r="H85" i="10"/>
  <c r="I84" i="10"/>
  <c r="H84" i="10"/>
  <c r="H83" i="10"/>
  <c r="H76" i="10"/>
  <c r="H73" i="10"/>
  <c r="H72" i="10"/>
  <c r="H69" i="10"/>
  <c r="H68" i="10"/>
  <c r="H67" i="10"/>
  <c r="H66" i="10"/>
  <c r="H65" i="10"/>
  <c r="H64" i="10"/>
  <c r="H62" i="10"/>
  <c r="H61" i="10"/>
  <c r="H60" i="10"/>
  <c r="H59" i="10"/>
  <c r="H58" i="10"/>
  <c r="H57" i="10"/>
  <c r="H56" i="10"/>
  <c r="H55" i="10"/>
  <c r="H54" i="10"/>
  <c r="H52" i="10"/>
  <c r="H51" i="10"/>
  <c r="H50" i="10"/>
  <c r="H49" i="10"/>
  <c r="H48" i="10"/>
  <c r="H47" i="10"/>
  <c r="H45" i="10"/>
  <c r="H44" i="10"/>
  <c r="H43" i="10"/>
  <c r="H42" i="10"/>
  <c r="H38" i="10"/>
  <c r="H36" i="10"/>
  <c r="H35" i="10"/>
  <c r="I31" i="10"/>
  <c r="H31" i="10"/>
  <c r="I27" i="10"/>
  <c r="H27" i="10"/>
  <c r="I26" i="10"/>
  <c r="H26" i="10"/>
  <c r="H25" i="10"/>
  <c r="I22" i="10"/>
  <c r="H22" i="10"/>
  <c r="I21" i="10"/>
  <c r="H21" i="10"/>
  <c r="H19" i="10"/>
  <c r="I18" i="10"/>
  <c r="H18" i="10"/>
  <c r="I15" i="10"/>
  <c r="H15" i="10"/>
  <c r="H12" i="10"/>
  <c r="H9" i="10"/>
  <c r="I8" i="10"/>
  <c r="H8" i="10"/>
  <c r="E20" i="9"/>
  <c r="G89" i="10"/>
  <c r="G82" i="10"/>
  <c r="C25" i="9"/>
  <c r="I19" i="10" l="1"/>
  <c r="I58" i="10"/>
  <c r="I42" i="10"/>
  <c r="I39" i="10"/>
  <c r="I47" i="10"/>
  <c r="I60" i="10"/>
  <c r="I72" i="10"/>
  <c r="I54" i="10"/>
  <c r="I65" i="10"/>
  <c r="I44" i="10"/>
  <c r="I61" i="10"/>
  <c r="I49" i="10"/>
  <c r="I69" i="10"/>
  <c r="I51" i="10"/>
  <c r="I56" i="10"/>
  <c r="I43" i="10"/>
  <c r="I76" i="10"/>
  <c r="I36" i="10"/>
  <c r="I67" i="10"/>
  <c r="I83" i="10"/>
  <c r="I50" i="10"/>
  <c r="I55" i="10"/>
  <c r="I88" i="10"/>
  <c r="I35" i="10"/>
  <c r="I73" i="10"/>
  <c r="I90" i="10"/>
  <c r="I48" i="10"/>
  <c r="I59" i="10"/>
  <c r="I12" i="10"/>
  <c r="G25" i="9"/>
  <c r="G81" i="10"/>
  <c r="G80" i="10" s="1"/>
  <c r="H25" i="9"/>
  <c r="F29" i="10"/>
  <c r="I38" i="10" l="1"/>
  <c r="F12" i="9"/>
  <c r="F28" i="10"/>
  <c r="L5" i="10" s="1"/>
  <c r="F5" i="11"/>
  <c r="L11" i="10" s="1"/>
  <c r="E10" i="9" l="1"/>
  <c r="I82" i="10" l="1"/>
  <c r="I89" i="10"/>
  <c r="D89" i="10"/>
  <c r="H89" i="10" s="1"/>
  <c r="D82" i="10"/>
  <c r="H82" i="10" s="1"/>
  <c r="G75" i="10"/>
  <c r="D75" i="10"/>
  <c r="H75" i="10" l="1"/>
  <c r="I75" i="10"/>
  <c r="D81" i="10"/>
  <c r="E9" i="9"/>
  <c r="D80" i="10" l="1"/>
  <c r="H81" i="10"/>
  <c r="I81" i="10"/>
  <c r="G63" i="10"/>
  <c r="D63" i="10"/>
  <c r="G53" i="10"/>
  <c r="D53" i="10"/>
  <c r="G46" i="10"/>
  <c r="D46" i="10"/>
  <c r="G41" i="10"/>
  <c r="I41" i="10" s="1"/>
  <c r="D41" i="10"/>
  <c r="G34" i="10"/>
  <c r="I37" i="10"/>
  <c r="G71" i="10"/>
  <c r="G74" i="10"/>
  <c r="D74" i="10"/>
  <c r="D71" i="10"/>
  <c r="D70" i="10" s="1"/>
  <c r="D34" i="10"/>
  <c r="H37" i="10" l="1"/>
  <c r="H41" i="10"/>
  <c r="H71" i="10"/>
  <c r="I71" i="10"/>
  <c r="H74" i="10"/>
  <c r="I74" i="10"/>
  <c r="H80" i="10"/>
  <c r="H34" i="10"/>
  <c r="I34" i="10"/>
  <c r="C12" i="9"/>
  <c r="G12" i="9" s="1"/>
  <c r="E12" i="9"/>
  <c r="H12" i="9" s="1"/>
  <c r="I80" i="10"/>
  <c r="H63" i="10"/>
  <c r="I63" i="10"/>
  <c r="H53" i="10"/>
  <c r="I53" i="10"/>
  <c r="H46" i="10"/>
  <c r="I46" i="10"/>
  <c r="G70" i="10"/>
  <c r="G33" i="10"/>
  <c r="I33" i="10" s="1"/>
  <c r="G40" i="10"/>
  <c r="D40" i="10"/>
  <c r="D33" i="10"/>
  <c r="H70" i="10" l="1"/>
  <c r="I70" i="10"/>
  <c r="H33" i="10"/>
  <c r="H40" i="10"/>
  <c r="M32" i="10"/>
  <c r="M33" i="10" s="1"/>
  <c r="E20" i="10"/>
  <c r="G20" i="10"/>
  <c r="D20" i="10"/>
  <c r="E17" i="10"/>
  <c r="G17" i="10"/>
  <c r="D17" i="10"/>
  <c r="G24" i="10"/>
  <c r="D24" i="10"/>
  <c r="E7" i="10"/>
  <c r="E6" i="10" s="1"/>
  <c r="G7" i="10"/>
  <c r="D7" i="10"/>
  <c r="J6" i="10" l="1"/>
  <c r="J32" i="10"/>
  <c r="M6" i="10"/>
  <c r="H24" i="10"/>
  <c r="I24" i="10"/>
  <c r="H20" i="10"/>
  <c r="I20" i="10"/>
  <c r="H7" i="10"/>
  <c r="I7" i="10"/>
  <c r="H17" i="10"/>
  <c r="I17" i="10"/>
  <c r="H32" i="10"/>
  <c r="G23" i="10"/>
  <c r="D23" i="10"/>
  <c r="G16" i="10"/>
  <c r="D16" i="10"/>
  <c r="G6" i="10"/>
  <c r="D6" i="10"/>
  <c r="E16" i="10"/>
  <c r="G30" i="10"/>
  <c r="E30" i="10"/>
  <c r="E29" i="10" s="1"/>
  <c r="E28" i="10" s="1"/>
  <c r="D10" i="9" s="1"/>
  <c r="D30" i="10"/>
  <c r="G14" i="10"/>
  <c r="E14" i="10"/>
  <c r="E13" i="10" s="1"/>
  <c r="D14" i="10"/>
  <c r="E10" i="10"/>
  <c r="H6" i="10" l="1"/>
  <c r="I6" i="10"/>
  <c r="H23" i="10"/>
  <c r="I23" i="10"/>
  <c r="H30" i="10"/>
  <c r="I30" i="10"/>
  <c r="H14" i="10"/>
  <c r="I14" i="10"/>
  <c r="H16" i="10"/>
  <c r="I16" i="10"/>
  <c r="C20" i="9"/>
  <c r="F20" i="9"/>
  <c r="D20" i="9"/>
  <c r="G29" i="10"/>
  <c r="D29" i="10"/>
  <c r="D13" i="10"/>
  <c r="G10" i="10"/>
  <c r="G5" i="10" s="1"/>
  <c r="D10" i="10"/>
  <c r="G13" i="10"/>
  <c r="D5" i="10" l="1"/>
  <c r="H10" i="10"/>
  <c r="I10" i="10"/>
  <c r="H29" i="10"/>
  <c r="I29" i="10"/>
  <c r="H13" i="10"/>
  <c r="I13" i="10"/>
  <c r="G28" i="10"/>
  <c r="M11" i="10" s="1"/>
  <c r="D28" i="10"/>
  <c r="C10" i="9" s="1"/>
  <c r="M5" i="10" l="1"/>
  <c r="M7" i="10" s="1"/>
  <c r="C9" i="9"/>
  <c r="C13" i="9" s="1"/>
  <c r="J5" i="10"/>
  <c r="J7" i="10" s="1"/>
  <c r="F9" i="9"/>
  <c r="H9" i="9" s="1"/>
  <c r="F10" i="9"/>
  <c r="H10" i="9" s="1"/>
  <c r="H28" i="10"/>
  <c r="I28" i="10"/>
  <c r="I5" i="10"/>
  <c r="H5" i="10"/>
  <c r="G9" i="9" l="1"/>
  <c r="F13" i="9"/>
  <c r="G13" i="9" s="1"/>
  <c r="G10" i="9"/>
  <c r="C28" i="9"/>
  <c r="F28" i="9" l="1"/>
  <c r="G28" i="9" s="1"/>
  <c r="I62" i="10" l="1"/>
  <c r="L6" i="10" l="1"/>
  <c r="L7" i="10" s="1"/>
  <c r="I40" i="10"/>
  <c r="I32" i="10" l="1"/>
  <c r="E13" i="9" l="1"/>
  <c r="E28" i="9" l="1"/>
  <c r="H28" i="9" s="1"/>
  <c r="H13" i="9"/>
  <c r="D9" i="7" l="1"/>
  <c r="D8" i="7"/>
  <c r="D7" i="7"/>
  <c r="D6" i="7"/>
  <c r="D5" i="7"/>
  <c r="D4" i="7"/>
  <c r="D3" i="7"/>
  <c r="E71" i="10" l="1"/>
  <c r="E70" i="10" s="1"/>
  <c r="E75" i="10"/>
  <c r="E74" i="10" s="1"/>
  <c r="H43" i="11" l="1"/>
  <c r="H42" i="11"/>
  <c r="H44" i="11"/>
  <c r="H34" i="11"/>
  <c r="H46" i="11"/>
  <c r="H35" i="11"/>
  <c r="H33" i="11"/>
  <c r="E63" i="10"/>
  <c r="D40" i="11" l="1"/>
  <c r="H40" i="11" s="1"/>
  <c r="H41" i="11"/>
  <c r="E53" i="10"/>
  <c r="H55" i="11" l="1"/>
  <c r="E46" i="10"/>
  <c r="I6" i="11" l="1"/>
  <c r="I5" i="11" l="1"/>
  <c r="H53" i="11" l="1"/>
  <c r="H30" i="11"/>
  <c r="H52" i="11"/>
  <c r="H31" i="11"/>
  <c r="H54" i="11"/>
  <c r="D27" i="11"/>
  <c r="H29" i="11"/>
  <c r="E37" i="10"/>
  <c r="E34" i="10"/>
  <c r="E82" i="10"/>
  <c r="E41" i="10"/>
  <c r="E40" i="10" s="1"/>
  <c r="E89" i="10"/>
  <c r="D50" i="11" l="1"/>
  <c r="H50" i="11" s="1"/>
  <c r="H51" i="11"/>
  <c r="H28" i="11"/>
  <c r="E81" i="10"/>
  <c r="D12" i="9" s="1"/>
  <c r="E33" i="10"/>
  <c r="K32" i="10" s="1"/>
  <c r="K33" i="10" s="1"/>
  <c r="E6" i="11"/>
  <c r="K6" i="10" l="1"/>
  <c r="D26" i="11"/>
  <c r="J33" i="10" s="1"/>
  <c r="H27" i="11"/>
  <c r="D16" i="11"/>
  <c r="H16" i="11" s="1"/>
  <c r="E16" i="11"/>
  <c r="E5" i="11" s="1"/>
  <c r="H26" i="11" l="1"/>
  <c r="D12" i="11"/>
  <c r="H12" i="11" s="1"/>
  <c r="D6" i="11"/>
  <c r="D5" i="11" s="1"/>
  <c r="J11" i="10" s="1"/>
  <c r="H5" i="11" l="1"/>
  <c r="H6" i="11"/>
  <c r="E24" i="10" l="1"/>
  <c r="E23" i="10" s="1"/>
  <c r="E5" i="10" s="1"/>
  <c r="K11" i="10" s="1"/>
  <c r="D9" i="9" l="1"/>
  <c r="D13" i="9" s="1"/>
  <c r="D28" i="9" s="1"/>
  <c r="K5" i="10"/>
  <c r="K7" i="10" s="1"/>
  <c r="H74" i="11"/>
</calcChain>
</file>

<file path=xl/sharedStrings.xml><?xml version="1.0" encoding="utf-8"?>
<sst xmlns="http://schemas.openxmlformats.org/spreadsheetml/2006/main" count="374" uniqueCount="212">
  <si>
    <t>Konto</t>
  </si>
  <si>
    <t>Naziv</t>
  </si>
  <si>
    <t>MATERIJALNI I FINANCIJSKI RASHODI</t>
  </si>
  <si>
    <t>Službena, radna i zaštitna odjeća i obuća</t>
  </si>
  <si>
    <t>Reprezentacija</t>
  </si>
  <si>
    <t>Ostali nespomenuti rashodi poslovanja</t>
  </si>
  <si>
    <t>OSTALI PROJEKTI U OSNOVNOM ŠKOLSTVU</t>
  </si>
  <si>
    <t>Opći prihodi i primici</t>
  </si>
  <si>
    <t>PRODUŽENI BORAVAK</t>
  </si>
  <si>
    <t>Doprinosi za obvezno zdravstveno osiguranje</t>
  </si>
  <si>
    <t>STRUČNO RAZVOJNE SLUŽBE</t>
  </si>
  <si>
    <t>SHEMA ŠKOLSKOG VOĆA</t>
  </si>
  <si>
    <t>ŠKOLSKA OPREMA</t>
  </si>
  <si>
    <t>Knjige u knjižnici</t>
  </si>
  <si>
    <t>REDOVNA DJELATNOST OSNOVNOG OBRAZOVANJA</t>
  </si>
  <si>
    <t>NABAVA ŠKOLSKIH UDŽBENIKA</t>
  </si>
  <si>
    <t>Donacije i ostali namjenski prihodi proračunskih korisnika</t>
  </si>
  <si>
    <t>Vlastiti prihodi proračunskih korisnika</t>
  </si>
  <si>
    <t>Tekuće pomoći proračunskim korisnicima iz proračuna koji im nije nadležan</t>
  </si>
  <si>
    <t>Prihodi od pruženih usluga</t>
  </si>
  <si>
    <t>Troškovi sudskih postupaka</t>
  </si>
  <si>
    <t>Doprinosi za obvezno osiguranje u slučaju nezaposlenosti</t>
  </si>
  <si>
    <t>OSNOVNA ŠKOLA IVANA GUNDULIĆA</t>
  </si>
  <si>
    <t>DUBROVNIK</t>
  </si>
  <si>
    <t>KRUH I PECIVA</t>
  </si>
  <si>
    <t>MESO I MESNE PRERAĐEVINE</t>
  </si>
  <si>
    <t>VOĆE I POVRĆE (BEZ ŠKOLSKOG VOĆA)</t>
  </si>
  <si>
    <t>OSTALE NAMIRNICE</t>
  </si>
  <si>
    <t>MATERIJAL ZA ČIŠĆENJE</t>
  </si>
  <si>
    <t>ELEKTRIČNA ENERGIJA</t>
  </si>
  <si>
    <t>ŠKOLSKO VOĆE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</si>
  <si>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</si>
  <si>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</si>
  <si>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</si>
  <si>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</si>
  <si>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</si>
  <si>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</si>
  <si>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</si>
  <si>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Rashodi za nabavu proizvedene dugotrajne imovine</t>
  </si>
  <si>
    <t>Postrojenja i oprema</t>
  </si>
  <si>
    <t>Naknade troškova osobama izvan radnog odnosa</t>
  </si>
  <si>
    <t>I. OPĆI DIO</t>
  </si>
  <si>
    <t>A. RAČUN PRIHODA I RASHODA</t>
  </si>
  <si>
    <t>INDEKS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</si>
  <si>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</si>
  <si>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</si>
  <si>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</si>
  <si>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</si>
  <si>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</si>
  <si>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B. RAČUN FINANCIRANJA</t>
  </si>
  <si>
    <t>PRIMICI OD FINANANCIJSKE IMOVINE I ZADUŽIVANJA</t>
  </si>
  <si>
    <t>IZDACI ZA FINANCIJSKU IMOVINU I OTPLATE ZAJMOVA</t>
  </si>
  <si>
    <t>NETO FINANCIRANJE</t>
  </si>
  <si>
    <t>C. RASPOLOŽIVA SREDSTVA IZ PREDHODNE GODINE</t>
  </si>
  <si>
    <t>VIŠAK/MANJAK PRIHODA IZ PREDHODNE GODINE</t>
  </si>
  <si>
    <t>VIŠAK / MANJAK + NETO FINANCIRANJE+MANJAK PRIHODA IZ PREDHODNE GODINE</t>
  </si>
  <si>
    <t>PRIHODI I RASHODI PREMA EKONOMSKOJ KLASIFIKACIJI</t>
  </si>
  <si>
    <t>BROJČANA OZNAKA I NAZIV RAČUNA PRIHODA I RAHODA</t>
  </si>
  <si>
    <t>Pomoći iz inozemstva(darovnice) i od subjekata unutar općeg proračuna</t>
  </si>
  <si>
    <t>Prihodi od imovine</t>
  </si>
  <si>
    <t>641</t>
  </si>
  <si>
    <t>Prihodi od financijske imovine</t>
  </si>
  <si>
    <t>6413</t>
  </si>
  <si>
    <t>Kamate na oročena sredstva i depozite po viđenju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</si>
  <si>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</si>
  <si>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</si>
  <si>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</si>
  <si>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</si>
  <si>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</si>
  <si>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Višak/manjak prihoda</t>
  </si>
  <si>
    <t>Prihodi od prodaje proizvedene dugotrajne imovine</t>
  </si>
  <si>
    <t>311</t>
  </si>
  <si>
    <t>Plaće za redovan rad</t>
  </si>
  <si>
    <t>312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</si>
  <si>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</si>
  <si>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</si>
  <si>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</si>
  <si>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</si>
  <si>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</si>
  <si>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</si>
  <si>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</si>
  <si>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</si>
  <si>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</si>
  <si>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</si>
  <si>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</si>
  <si>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</si>
  <si>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</si>
  <si>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</si>
  <si>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</si>
  <si>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</si>
  <si>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 i norme</t>
  </si>
  <si>
    <t>Pristojbe i naknade</t>
  </si>
  <si>
    <t>Bankarske usluge i usluge platnog prometa</t>
  </si>
  <si>
    <t>Uredska oprema i namještaj</t>
  </si>
  <si>
    <t>Komunikacijska oprema</t>
  </si>
  <si>
    <t>Oprema za održavanje i zaštitu</t>
  </si>
  <si>
    <t xml:space="preserve">Pomoći proračunskim korisnicima iz proračuna koji im nije nadležan </t>
  </si>
  <si>
    <t>Kapitalne pomoći proračunskim korisnicima iz proračuna koji im nije nadležan</t>
  </si>
  <si>
    <t>Prihodi od prodaje proizvoda i robe</t>
  </si>
  <si>
    <t>Tekuće donacije</t>
  </si>
  <si>
    <t>Kapitalne donacije</t>
  </si>
  <si>
    <t>Prihodi iz  nadležnog proračuna za financiranje rashoda poslovanja</t>
  </si>
  <si>
    <t>Prihodi iz nadležnog proračuna za financiranje rashoda za nabavu nefinancijske imovine</t>
  </si>
  <si>
    <t>Stambeni objekti</t>
  </si>
  <si>
    <t xml:space="preserve">Prihodi iz nadležnog proračuna za financiranje redovne djelatnosti proračunskih
korisnika </t>
  </si>
  <si>
    <t>Prihodi iz nadležnog proračuna i od HZZO-a na temelju ugovornih obveza</t>
  </si>
  <si>
    <t xml:space="preserve">Donacije od pravnih i fizičkih osoba izvan općeg proračuna i povrat donacija po protestiranim jamstvima </t>
  </si>
  <si>
    <t>Prihodi od prodaje proizvoda i robe te pruženih usluga</t>
  </si>
  <si>
    <t>Prihodi od prodaje proizvoda i robe te pruženih usluga, i prihodi od donacija te povrati po protestiranim jamstvima</t>
  </si>
  <si>
    <t>Prihodi od prodaje građevinskih objekata</t>
  </si>
  <si>
    <t>Ostale naknade troškova zaposlenima</t>
  </si>
  <si>
    <t>Materijal i sirovine</t>
  </si>
  <si>
    <t>3296</t>
  </si>
  <si>
    <t xml:space="preserve">Ostali nespomenuti rashodi poslovanja </t>
  </si>
  <si>
    <t xml:space="preserve">Zatezne kamate </t>
  </si>
  <si>
    <t xml:space="preserve">Naknade građanima i kućanstvima u novcu </t>
  </si>
  <si>
    <t xml:space="preserve">RASHODI POSLOVANJA </t>
  </si>
  <si>
    <t xml:space="preserve">Rashodi za zaposlene </t>
  </si>
  <si>
    <t xml:space="preserve">Plaće (bruto) </t>
  </si>
  <si>
    <t xml:space="preserve">Doprinosi na plaće </t>
  </si>
  <si>
    <t xml:space="preserve">Materijalni rashodi </t>
  </si>
  <si>
    <t xml:space="preserve">Naknade troškova zaposlenima </t>
  </si>
  <si>
    <t xml:space="preserve">Rashodi za materijal i energiju </t>
  </si>
  <si>
    <t xml:space="preserve">Rashodi za usluge </t>
  </si>
  <si>
    <t xml:space="preserve">Financijski rashodi </t>
  </si>
  <si>
    <t xml:space="preserve">Naknade građanima i kućanstvima na temelju osiguranja i druge naknade </t>
  </si>
  <si>
    <t>6=5/2*100</t>
  </si>
  <si>
    <t>6=5/4*100</t>
  </si>
  <si>
    <t xml:space="preserve"> </t>
  </si>
  <si>
    <t xml:space="preserve">Ostale naknade građanima i kućanstvima iz proračuna </t>
  </si>
  <si>
    <t xml:space="preserve">Instrumenti, uređaji i strojevi </t>
  </si>
  <si>
    <t>Sportska i glazbena oprema</t>
  </si>
  <si>
    <t>Uređaji, strojevi i oprema za ostale namjene</t>
  </si>
  <si>
    <t>Knjige, umjetnička djela i ostale izložbene vrijednosti (AOP 378 do 381)</t>
  </si>
  <si>
    <t xml:space="preserve">Knjige </t>
  </si>
  <si>
    <t>PRIHODI I RASHODI PREMA IZVORIMA FINANCIRANJA</t>
  </si>
  <si>
    <t>BROJČANA OZNAKA I NAZIV IZVORA FINANCIRANJA</t>
  </si>
  <si>
    <t>UKUPNO PO IZVORIMA (PRIHODI )</t>
  </si>
  <si>
    <t>Pomoći proračunu iz drugih proračuna</t>
  </si>
  <si>
    <t>Vlastiti prihodi</t>
  </si>
  <si>
    <t>Prihodi za posebne namjene</t>
  </si>
  <si>
    <t>Donacije i ostali namjenski prihod proračunskih korisnika</t>
  </si>
  <si>
    <t>Pomoli iz drugih proračuna za plaće te ostale rashode za zaposlene</t>
  </si>
  <si>
    <t>EU fondovi - Pomoći</t>
  </si>
  <si>
    <t>Namjenske tekuće pomoći</t>
  </si>
  <si>
    <t>UKUPNO PO IZVORIMA (Rashodi)</t>
  </si>
  <si>
    <t>Pomoći iz drugih proračuna za plaće te ostale rashode za zaposlene</t>
  </si>
  <si>
    <t>Pomoći proračunskim korisnicima iz proračuna koji im nije nadležan</t>
  </si>
  <si>
    <t>Donacije pravnih i fizičkih osoba izvan općeg područja</t>
  </si>
  <si>
    <t>Ostale naknade iz proračuna kućanstvima</t>
  </si>
  <si>
    <t xml:space="preserve">Višak  </t>
  </si>
  <si>
    <t>Vlastiti rashodi</t>
  </si>
  <si>
    <t> Zakonom je propisana obveza davanja Izjave o fiskalnoj odgovornosti kojom čelinik povrđuje</t>
  </si>
  <si>
    <t>1. zakonito, namjensko i svrhovito korištenje sredstava,</t>
  </si>
  <si>
    <t>2. učinkovito i djelotvorno funkcioniranje sustava unutarnjih kontrola u okviru proračunom odnosno financijskim planom utvrđenih sredstava.</t>
  </si>
  <si>
    <t>Izjava je predana u skadu sa zakonskim rokovima.</t>
  </si>
  <si>
    <t>Jedno od pitanja u Izjavi o fiskalnoj odgovornosti je I izvršavanje obveze predaje godišnjeg izvještaja o izvršenju financijskog plana.</t>
  </si>
  <si>
    <t>Izvještaj je napravljen I biti će stavljen na web stranicu škole te poslan osnivaču. Uz izvještaj je priloženo i obrazloženje.</t>
  </si>
  <si>
    <t>POLUGODIŠNJI IZVJEŠTAJ O IZVRŠENJU FINANCIJSKOG PLANA ZA 2023.G.</t>
  </si>
  <si>
    <t>Srpanj 2023.g.</t>
  </si>
  <si>
    <t>PLAN 2023.</t>
  </si>
  <si>
    <t>TEKUĆI PLAN 2023.</t>
  </si>
  <si>
    <t>IZVRŠENJE
2023.</t>
  </si>
  <si>
    <t>POLUGODIŠNJI IZVJEŠTAJ O IZVRŠENJU FINANCIJSKOG PLANA OSNOVNE ŠKOLE IVANA GUNDULIĆA DUBROVNIK</t>
  </si>
  <si>
    <t>IZVRŠENJE 2022.</t>
  </si>
  <si>
    <t>Ostale tekuće donacije</t>
  </si>
  <si>
    <t>OŠ IVANA GUNDULIĆA</t>
  </si>
  <si>
    <t>PLAN 2023</t>
  </si>
  <si>
    <t>NOVI PLAN</t>
  </si>
  <si>
    <t>OSTVARENJE</t>
  </si>
  <si>
    <t>Novi plan-ostvarenje</t>
  </si>
  <si>
    <t>Novi plan/ostvarenje</t>
  </si>
  <si>
    <t>DECENTRALIZIRANE FUNKCIJE -MIN. FIN. STANDARD</t>
  </si>
  <si>
    <t>A805401</t>
  </si>
  <si>
    <t>Potpore za decentralizirane izdatke</t>
  </si>
  <si>
    <t>Rashodi poslovanja</t>
  </si>
  <si>
    <t>Materijalni rashodi</t>
  </si>
  <si>
    <t>Financijski rashodi</t>
  </si>
  <si>
    <t>T805404</t>
  </si>
  <si>
    <t>Pomoći iz državnog proračuna za plaće te ostale rashode za zaposlene</t>
  </si>
  <si>
    <t>Rashodi za zaposlene</t>
  </si>
  <si>
    <t>DECENTRALIZIRANE FUNKCIJE -IZNAD MIN. FIN. STANDARDA</t>
  </si>
  <si>
    <t>A805502</t>
  </si>
  <si>
    <t>Naknade građanima i kućanstvima na temelju osig. i dr. naknade</t>
  </si>
  <si>
    <t>Rashodi za nabavu nefinancijske imovine</t>
  </si>
  <si>
    <t>Višak/manjak prihoda proračunskih korisnika</t>
  </si>
  <si>
    <t>A805506</t>
  </si>
  <si>
    <t>A805523</t>
  </si>
  <si>
    <t>A805536</t>
  </si>
  <si>
    <t>ASISTENTI U NASTAVI</t>
  </si>
  <si>
    <t>EU fondovi - pomoći</t>
  </si>
  <si>
    <t>A805509</t>
  </si>
  <si>
    <t>UČENIČKA NATJECANJA OSNOVNIH ŠKOLA</t>
  </si>
  <si>
    <t>A805539</t>
  </si>
  <si>
    <t>A805543</t>
  </si>
  <si>
    <t>PREHRANA ZA UČENIKE U OSNOVNIM ŠKOLAMA</t>
  </si>
  <si>
    <t>A805540</t>
  </si>
  <si>
    <t>KAPITALNO ULAGANJE U ŠKOLSTVO - MIN. FIN. STANDARD</t>
  </si>
  <si>
    <t>K805602</t>
  </si>
  <si>
    <t>KAPITALNO ULAGANJE U ŠKOLSTVO - IZNAD MIN. FIN. STANDARDA</t>
  </si>
  <si>
    <t>K805701</t>
  </si>
  <si>
    <t>IZVOR 11</t>
  </si>
  <si>
    <t>IZVOR 22</t>
  </si>
  <si>
    <t>IZVOR 31</t>
  </si>
  <si>
    <t>IZVOR 42</t>
  </si>
  <si>
    <t>IZVOR 44</t>
  </si>
  <si>
    <t>IZVOR 49</t>
  </si>
  <si>
    <t>IZVOR 55</t>
  </si>
  <si>
    <t>IZVOR 25</t>
  </si>
  <si>
    <t>IZVOR 29</t>
  </si>
  <si>
    <t>Ostale tekuće donacije u naravi</t>
  </si>
  <si>
    <t xml:space="preserve">Ostale tekuće donacije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</si>
</sst>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MS Sans Serif"/>
      <family val="2"/>
      <charset val="238"/>
    </font>
    <font>
      <sz val="10"/>
      <name val="Geneva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3" fillId="0" borderId="0"/>
    <xf numFmtId="9" fontId="8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4" fillId="0" borderId="0" xfId="1" applyAlignment="1">
      <alignment horizontal="center" vertical="center"/>
    </xf>
    <xf numFmtId="0" fontId="4" fillId="0" borderId="0" xfId="1"/>
    <xf numFmtId="0" fontId="3" fillId="0" borderId="0" xfId="2"/>
    <xf numFmtId="4" fontId="3" fillId="0" borderId="0" xfId="2" applyNumberFormat="1"/>
    <xf numFmtId="0" fontId="15" fillId="0" borderId="0" xfId="5" applyFont="1" applyBorder="1"/>
    <xf numFmtId="0" fontId="16" fillId="0" borderId="0" xfId="6" applyNumberFormat="1" applyFont="1" applyFill="1" applyBorder="1" applyAlignment="1" applyProtection="1">
      <alignment horizontal="left" wrapText="1"/>
    </xf>
    <xf numFmtId="3" fontId="17" fillId="0" borderId="0" xfId="6" applyNumberFormat="1" applyFont="1" applyFill="1" applyBorder="1" applyAlignment="1" applyProtection="1"/>
    <xf numFmtId="3" fontId="15" fillId="0" borderId="0" xfId="5" applyNumberFormat="1" applyFont="1" applyBorder="1"/>
    <xf numFmtId="0" fontId="19" fillId="0" borderId="0" xfId="6" quotePrefix="1" applyNumberFormat="1" applyFont="1" applyFill="1" applyBorder="1" applyAlignment="1" applyProtection="1">
      <alignment horizontal="left" wrapText="1"/>
    </xf>
    <xf numFmtId="0" fontId="19" fillId="0" borderId="1" xfId="6" quotePrefix="1" applyNumberFormat="1" applyFont="1" applyFill="1" applyBorder="1" applyAlignment="1" applyProtection="1">
      <alignment horizontal="left" wrapText="1"/>
    </xf>
    <xf numFmtId="0" fontId="18" fillId="0" borderId="0" xfId="6" quotePrefix="1" applyFont="1" applyBorder="1" applyAlignment="1">
      <alignment horizontal="left" wrapText="1"/>
    </xf>
    <xf numFmtId="3" fontId="18" fillId="0" borderId="0" xfId="6" applyNumberFormat="1" applyFont="1" applyFill="1" applyBorder="1" applyAlignment="1" applyProtection="1">
      <alignment horizontal="right" wrapText="1"/>
    </xf>
    <xf numFmtId="4" fontId="18" fillId="0" borderId="0" xfId="6" applyNumberFormat="1" applyFont="1" applyFill="1" applyBorder="1" applyAlignment="1" applyProtection="1">
      <alignment horizontal="center" wrapText="1"/>
    </xf>
    <xf numFmtId="4" fontId="17" fillId="0" borderId="0" xfId="6" applyNumberFormat="1" applyFont="1" applyFill="1" applyBorder="1" applyAlignment="1" applyProtection="1">
      <alignment horizontal="center"/>
    </xf>
    <xf numFmtId="0" fontId="19" fillId="0" borderId="3" xfId="6" quotePrefix="1" applyFont="1" applyBorder="1" applyAlignment="1">
      <alignment horizontal="left" vertical="center" wrapText="1"/>
    </xf>
    <xf numFmtId="0" fontId="18" fillId="0" borderId="0" xfId="6" quotePrefix="1" applyFont="1" applyBorder="1" applyAlignment="1">
      <alignment horizontal="right" wrapText="1"/>
    </xf>
    <xf numFmtId="0" fontId="15" fillId="0" borderId="0" xfId="5" applyFont="1" applyBorder="1" applyAlignment="1">
      <alignment horizontal="center"/>
    </xf>
    <xf numFmtId="0" fontId="19" fillId="0" borderId="3" xfId="6" quotePrefix="1" applyFont="1" applyBorder="1" applyAlignment="1">
      <alignment horizontal="center" vertical="center" wrapText="1"/>
    </xf>
    <xf numFmtId="4" fontId="20" fillId="0" borderId="2" xfId="7" applyNumberFormat="1" applyFont="1" applyBorder="1" applyAlignment="1">
      <alignment horizontal="center" vertical="center" wrapText="1"/>
    </xf>
    <xf numFmtId="0" fontId="21" fillId="0" borderId="0" xfId="5" applyFont="1" applyBorder="1"/>
    <xf numFmtId="0" fontId="22" fillId="0" borderId="0" xfId="5" applyFont="1" applyBorder="1"/>
    <xf numFmtId="0" fontId="17" fillId="0" borderId="3" xfId="6" quotePrefix="1" applyFont="1" applyBorder="1" applyAlignment="1">
      <alignment horizontal="center" vertical="center" wrapText="1"/>
    </xf>
    <xf numFmtId="3" fontId="21" fillId="0" borderId="2" xfId="7" applyNumberFormat="1" applyFont="1" applyBorder="1" applyAlignment="1">
      <alignment horizontal="center" vertical="center" wrapText="1"/>
    </xf>
    <xf numFmtId="0" fontId="19" fillId="0" borderId="3" xfId="6" quotePrefix="1" applyFont="1" applyBorder="1" applyAlignment="1">
      <alignment horizontal="left" wrapText="1"/>
    </xf>
    <xf numFmtId="3" fontId="19" fillId="0" borderId="2" xfId="6" applyNumberFormat="1" applyFont="1" applyFill="1" applyBorder="1" applyAlignment="1" applyProtection="1">
      <alignment horizontal="right"/>
    </xf>
    <xf numFmtId="3" fontId="21" fillId="0" borderId="0" xfId="5" applyNumberFormat="1" applyFont="1" applyBorder="1"/>
    <xf numFmtId="4" fontId="21" fillId="0" borderId="0" xfId="5" applyNumberFormat="1" applyFont="1" applyFill="1" applyBorder="1" applyAlignment="1">
      <alignment vertical="center"/>
    </xf>
    <xf numFmtId="3" fontId="19" fillId="0" borderId="2" xfId="6" applyNumberFormat="1" applyFont="1" applyFill="1" applyBorder="1" applyAlignment="1" applyProtection="1">
      <alignment horizontal="right" vertical="center" wrapText="1"/>
    </xf>
    <xf numFmtId="3" fontId="19" fillId="0" borderId="2" xfId="6" applyNumberFormat="1" applyFont="1" applyFill="1" applyBorder="1" applyAlignment="1" applyProtection="1">
      <alignment horizontal="right" wrapText="1"/>
    </xf>
    <xf numFmtId="3" fontId="19" fillId="0" borderId="3" xfId="6" quotePrefix="1" applyNumberFormat="1" applyFont="1" applyBorder="1" applyAlignment="1">
      <alignment horizontal="right" vertical="center" wrapText="1"/>
    </xf>
    <xf numFmtId="0" fontId="21" fillId="0" borderId="0" xfId="8" applyFont="1" applyFill="1" applyBorder="1"/>
    <xf numFmtId="0" fontId="20" fillId="0" borderId="3" xfId="8" applyFont="1" applyFill="1" applyBorder="1" applyAlignment="1">
      <alignment horizontal="center" vertical="center" wrapText="1"/>
    </xf>
    <xf numFmtId="0" fontId="20" fillId="0" borderId="4" xfId="8" applyFont="1" applyFill="1" applyBorder="1" applyAlignment="1">
      <alignment horizontal="center" vertical="center" wrapText="1"/>
    </xf>
    <xf numFmtId="4" fontId="20" fillId="0" borderId="4" xfId="7" applyNumberFormat="1" applyFont="1" applyBorder="1" applyAlignment="1">
      <alignment horizontal="center" vertical="center" wrapText="1"/>
    </xf>
    <xf numFmtId="0" fontId="20" fillId="0" borderId="0" xfId="8" applyFont="1" applyFill="1" applyBorder="1"/>
    <xf numFmtId="0" fontId="21" fillId="0" borderId="0" xfId="8" applyFont="1" applyFill="1" applyBorder="1" applyAlignment="1">
      <alignment horizontal="center"/>
    </xf>
    <xf numFmtId="3" fontId="21" fillId="0" borderId="0" xfId="8" applyNumberFormat="1" applyFont="1" applyFill="1" applyBorder="1" applyAlignment="1">
      <alignment horizontal="right"/>
    </xf>
    <xf numFmtId="4" fontId="21" fillId="0" borderId="0" xfId="8" applyNumberFormat="1" applyFont="1" applyFill="1" applyBorder="1" applyAlignment="1">
      <alignment horizontal="right"/>
    </xf>
    <xf numFmtId="3" fontId="21" fillId="0" borderId="0" xfId="8" applyNumberFormat="1" applyFont="1" applyFill="1" applyBorder="1"/>
    <xf numFmtId="0" fontId="20" fillId="0" borderId="2" xfId="8" applyFont="1" applyFill="1" applyBorder="1" applyAlignment="1">
      <alignment horizontal="left"/>
    </xf>
    <xf numFmtId="0" fontId="19" fillId="0" borderId="2" xfId="9" applyFont="1" applyFill="1" applyBorder="1" applyAlignment="1">
      <alignment horizontal="left" wrapText="1"/>
    </xf>
    <xf numFmtId="3" fontId="20" fillId="0" borderId="2" xfId="8" applyNumberFormat="1" applyFont="1" applyFill="1" applyBorder="1" applyAlignment="1">
      <alignment horizontal="right"/>
    </xf>
    <xf numFmtId="3" fontId="19" fillId="0" borderId="2" xfId="9" applyNumberFormat="1" applyFont="1" applyFill="1" applyBorder="1" applyAlignment="1">
      <alignment horizontal="right" wrapText="1"/>
    </xf>
    <xf numFmtId="0" fontId="17" fillId="0" borderId="2" xfId="9" applyFont="1" applyFill="1" applyBorder="1" applyAlignment="1">
      <alignment horizontal="left" wrapText="1"/>
    </xf>
    <xf numFmtId="3" fontId="17" fillId="0" borderId="2" xfId="9" applyNumberFormat="1" applyFont="1" applyFill="1" applyBorder="1" applyAlignment="1">
      <alignment horizontal="right" wrapText="1"/>
    </xf>
    <xf numFmtId="0" fontId="21" fillId="0" borderId="2" xfId="8" applyFont="1" applyFill="1" applyBorder="1" applyAlignment="1">
      <alignment horizontal="left"/>
    </xf>
    <xf numFmtId="3" fontId="21" fillId="0" borderId="2" xfId="8" applyNumberFormat="1" applyFont="1" applyFill="1" applyBorder="1" applyAlignment="1">
      <alignment horizontal="right"/>
    </xf>
    <xf numFmtId="0" fontId="19" fillId="0" borderId="2" xfId="10" applyFont="1" applyFill="1" applyBorder="1" applyAlignment="1">
      <alignment horizontal="left" wrapText="1"/>
    </xf>
    <xf numFmtId="0" fontId="17" fillId="0" borderId="2" xfId="10" applyFont="1" applyFill="1" applyBorder="1" applyAlignment="1">
      <alignment horizontal="left" wrapText="1"/>
    </xf>
    <xf numFmtId="0" fontId="19" fillId="0" borderId="2" xfId="11" applyFont="1" applyFill="1" applyBorder="1" applyAlignment="1">
      <alignment horizontal="left" wrapText="1"/>
    </xf>
    <xf numFmtId="0" fontId="17" fillId="0" borderId="2" xfId="11" applyFont="1" applyFill="1" applyBorder="1" applyAlignment="1">
      <alignment horizontal="left" wrapText="1"/>
    </xf>
    <xf numFmtId="9" fontId="20" fillId="0" borderId="2" xfId="3" applyFont="1" applyFill="1" applyBorder="1" applyAlignment="1">
      <alignment horizontal="center"/>
    </xf>
    <xf numFmtId="0" fontId="25" fillId="0" borderId="3" xfId="8" applyFont="1" applyFill="1" applyBorder="1" applyAlignment="1">
      <alignment horizontal="center" vertical="center" wrapText="1"/>
    </xf>
    <xf numFmtId="0" fontId="25" fillId="0" borderId="5" xfId="8" applyFont="1" applyFill="1" applyBorder="1" applyAlignment="1">
      <alignment horizontal="center" vertical="center" wrapText="1"/>
    </xf>
    <xf numFmtId="0" fontId="26" fillId="0" borderId="3" xfId="6" quotePrefix="1" applyFont="1" applyBorder="1" applyAlignment="1">
      <alignment horizontal="center" vertical="center" wrapText="1"/>
    </xf>
    <xf numFmtId="3" fontId="27" fillId="0" borderId="2" xfId="7" applyNumberFormat="1" applyFont="1" applyBorder="1" applyAlignment="1">
      <alignment horizontal="center" vertical="center" wrapText="1"/>
    </xf>
    <xf numFmtId="4" fontId="27" fillId="0" borderId="2" xfId="7" applyNumberFormat="1" applyFont="1" applyBorder="1" applyAlignment="1">
      <alignment horizontal="center" vertical="center" wrapText="1"/>
    </xf>
    <xf numFmtId="0" fontId="24" fillId="2" borderId="2" xfId="8" applyFont="1" applyFill="1" applyBorder="1" applyAlignment="1">
      <alignment horizontal="left"/>
    </xf>
    <xf numFmtId="0" fontId="18" fillId="2" borderId="2" xfId="10" applyFont="1" applyFill="1" applyBorder="1" applyAlignment="1">
      <alignment horizontal="left" wrapText="1"/>
    </xf>
    <xf numFmtId="3" fontId="24" fillId="2" borderId="2" xfId="8" applyNumberFormat="1" applyFont="1" applyFill="1" applyBorder="1" applyAlignment="1">
      <alignment horizontal="right"/>
    </xf>
    <xf numFmtId="0" fontId="24" fillId="0" borderId="0" xfId="8" applyFont="1" applyFill="1" applyBorder="1"/>
    <xf numFmtId="0" fontId="18" fillId="2" borderId="2" xfId="9" applyFont="1" applyFill="1" applyBorder="1" applyAlignment="1">
      <alignment horizontal="left" wrapText="1"/>
    </xf>
    <xf numFmtId="9" fontId="24" fillId="2" borderId="2" xfId="3" applyFont="1" applyFill="1" applyBorder="1" applyAlignment="1">
      <alignment horizontal="center"/>
    </xf>
    <xf numFmtId="9" fontId="21" fillId="0" borderId="2" xfId="3" applyFont="1" applyFill="1" applyBorder="1" applyAlignment="1">
      <alignment horizontal="center"/>
    </xf>
    <xf numFmtId="9" fontId="19" fillId="0" borderId="2" xfId="3" applyFont="1" applyFill="1" applyBorder="1" applyAlignment="1" applyProtection="1">
      <alignment horizontal="center" vertical="center"/>
    </xf>
    <xf numFmtId="0" fontId="21" fillId="0" borderId="0" xfId="5" applyFont="1"/>
    <xf numFmtId="0" fontId="20" fillId="0" borderId="3" xfId="5" applyFont="1" applyFill="1" applyBorder="1" applyAlignment="1">
      <alignment horizontal="center" vertical="center" wrapText="1"/>
    </xf>
    <xf numFmtId="0" fontId="20" fillId="0" borderId="4" xfId="5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left" vertical="center"/>
    </xf>
    <xf numFmtId="0" fontId="19" fillId="0" borderId="2" xfId="9" applyFont="1" applyFill="1" applyBorder="1" applyAlignment="1">
      <alignment horizontal="left" vertical="center" wrapText="1"/>
    </xf>
    <xf numFmtId="3" fontId="19" fillId="0" borderId="2" xfId="9" applyNumberFormat="1" applyFont="1" applyFill="1" applyBorder="1" applyAlignment="1">
      <alignment horizontal="right" vertical="center" wrapText="1"/>
    </xf>
    <xf numFmtId="3" fontId="21" fillId="0" borderId="0" xfId="5" applyNumberFormat="1" applyFont="1"/>
    <xf numFmtId="4" fontId="21" fillId="0" borderId="0" xfId="5" applyNumberFormat="1" applyFont="1"/>
    <xf numFmtId="0" fontId="20" fillId="0" borderId="2" xfId="5" applyFont="1" applyFill="1" applyBorder="1" applyAlignment="1">
      <alignment horizontal="left"/>
    </xf>
    <xf numFmtId="0" fontId="21" fillId="0" borderId="0" xfId="5" applyFont="1" applyAlignment="1"/>
    <xf numFmtId="0" fontId="21" fillId="0" borderId="2" xfId="5" applyFont="1" applyFill="1" applyBorder="1" applyAlignment="1">
      <alignment horizontal="left"/>
    </xf>
    <xf numFmtId="3" fontId="20" fillId="0" borderId="2" xfId="5" applyNumberFormat="1" applyFont="1" applyFill="1" applyBorder="1" applyAlignment="1">
      <alignment horizontal="right"/>
    </xf>
    <xf numFmtId="3" fontId="21" fillId="0" borderId="2" xfId="5" applyNumberFormat="1" applyFont="1" applyFill="1" applyBorder="1" applyAlignment="1">
      <alignment horizontal="right"/>
    </xf>
    <xf numFmtId="3" fontId="20" fillId="0" borderId="2" xfId="5" applyNumberFormat="1" applyFont="1" applyBorder="1" applyAlignment="1"/>
    <xf numFmtId="0" fontId="20" fillId="0" borderId="0" xfId="5" applyFont="1" applyAlignment="1"/>
    <xf numFmtId="9" fontId="20" fillId="0" borderId="2" xfId="3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4" fontId="21" fillId="0" borderId="0" xfId="8" applyNumberFormat="1" applyFont="1" applyFill="1" applyBorder="1"/>
    <xf numFmtId="3" fontId="24" fillId="0" borderId="0" xfId="8" applyNumberFormat="1" applyFont="1" applyFill="1" applyBorder="1"/>
    <xf numFmtId="3" fontId="20" fillId="0" borderId="0" xfId="8" applyNumberFormat="1" applyFont="1" applyFill="1" applyBorder="1"/>
    <xf numFmtId="0" fontId="5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center" vertical="center"/>
    </xf>
    <xf numFmtId="0" fontId="16" fillId="0" borderId="0" xfId="6" quotePrefix="1" applyNumberFormat="1" applyFont="1" applyFill="1" applyBorder="1" applyAlignment="1" applyProtection="1">
      <alignment horizontal="center" vertical="center"/>
    </xf>
    <xf numFmtId="0" fontId="29" fillId="0" borderId="0" xfId="5" applyFont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/>
    </xf>
    <xf numFmtId="0" fontId="1" fillId="0" borderId="0" xfId="13"/>
    <xf numFmtId="0" fontId="31" fillId="0" borderId="0" xfId="13" applyNumberFormat="1" applyFont="1" applyFill="1" applyBorder="1" applyAlignment="1" applyProtection="1">
      <alignment horizontal="center" vertical="center" wrapText="1"/>
    </xf>
    <xf numFmtId="0" fontId="32" fillId="0" borderId="0" xfId="13" applyNumberFormat="1" applyFont="1" applyFill="1" applyBorder="1" applyAlignment="1" applyProtection="1">
      <alignment horizontal="center" vertical="center" wrapText="1"/>
    </xf>
    <xf numFmtId="0" fontId="33" fillId="0" borderId="2" xfId="0" applyFont="1" applyBorder="1"/>
    <xf numFmtId="4" fontId="34" fillId="0" borderId="6" xfId="13" applyNumberFormat="1" applyFont="1" applyFill="1" applyBorder="1" applyAlignment="1" applyProtection="1">
      <alignment horizontal="center" vertical="center" wrapText="1"/>
    </xf>
    <xf numFmtId="9" fontId="34" fillId="0" borderId="6" xfId="3" applyFont="1" applyFill="1" applyBorder="1" applyAlignment="1" applyProtection="1">
      <alignment horizontal="center" vertical="center" wrapText="1"/>
    </xf>
    <xf numFmtId="0" fontId="35" fillId="3" borderId="3" xfId="13" applyNumberFormat="1" applyFont="1" applyFill="1" applyBorder="1" applyAlignment="1" applyProtection="1">
      <alignment horizontal="center" vertical="center" wrapText="1"/>
    </xf>
    <xf numFmtId="0" fontId="35" fillId="3" borderId="4" xfId="13" applyNumberFormat="1" applyFont="1" applyFill="1" applyBorder="1" applyAlignment="1" applyProtection="1">
      <alignment horizontal="center" vertical="center" wrapText="1"/>
    </xf>
    <xf numFmtId="0" fontId="35" fillId="3" borderId="5" xfId="13" applyNumberFormat="1" applyFont="1" applyFill="1" applyBorder="1" applyAlignment="1" applyProtection="1">
      <alignment horizontal="center" vertical="center" wrapText="1"/>
    </xf>
    <xf numFmtId="0" fontId="35" fillId="3" borderId="2" xfId="13" applyNumberFormat="1" applyFont="1" applyFill="1" applyBorder="1" applyAlignment="1" applyProtection="1">
      <alignment horizontal="center" vertical="center" wrapText="1"/>
    </xf>
    <xf numFmtId="4" fontId="35" fillId="3" borderId="5" xfId="13" applyNumberFormat="1" applyFont="1" applyFill="1" applyBorder="1" applyAlignment="1" applyProtection="1">
      <alignment horizontal="center" vertical="center" wrapText="1"/>
    </xf>
    <xf numFmtId="0" fontId="35" fillId="4" borderId="3" xfId="13" applyNumberFormat="1" applyFont="1" applyFill="1" applyBorder="1" applyAlignment="1" applyProtection="1">
      <alignment horizontal="left" vertical="center" wrapText="1"/>
    </xf>
    <xf numFmtId="0" fontId="35" fillId="4" borderId="4" xfId="13" applyNumberFormat="1" applyFont="1" applyFill="1" applyBorder="1" applyAlignment="1" applyProtection="1">
      <alignment horizontal="left" vertical="center" wrapText="1"/>
    </xf>
    <xf numFmtId="0" fontId="35" fillId="4" borderId="5" xfId="13" applyNumberFormat="1" applyFont="1" applyFill="1" applyBorder="1" applyAlignment="1" applyProtection="1">
      <alignment horizontal="left" vertical="center" wrapText="1"/>
    </xf>
    <xf numFmtId="0" fontId="35" fillId="4" borderId="5" xfId="13" applyNumberFormat="1" applyFont="1" applyFill="1" applyBorder="1" applyAlignment="1" applyProtection="1">
      <alignment horizontal="left" vertical="center"/>
    </xf>
    <xf numFmtId="4" fontId="35" fillId="4" borderId="5" xfId="13" applyNumberFormat="1" applyFont="1" applyFill="1" applyBorder="1" applyAlignment="1">
      <alignment horizontal="right"/>
    </xf>
    <xf numFmtId="9" fontId="35" fillId="4" borderId="5" xfId="3" applyFont="1" applyFill="1" applyBorder="1" applyAlignment="1">
      <alignment horizontal="right"/>
    </xf>
    <xf numFmtId="0" fontId="30" fillId="0" borderId="0" xfId="13" applyFont="1"/>
    <xf numFmtId="0" fontId="35" fillId="5" borderId="3" xfId="13" applyNumberFormat="1" applyFont="1" applyFill="1" applyBorder="1" applyAlignment="1" applyProtection="1">
      <alignment horizontal="left" vertical="center" wrapText="1"/>
    </xf>
    <xf numFmtId="0" fontId="35" fillId="5" borderId="4" xfId="13" applyNumberFormat="1" applyFont="1" applyFill="1" applyBorder="1" applyAlignment="1" applyProtection="1">
      <alignment horizontal="left" vertical="center" wrapText="1"/>
    </xf>
    <xf numFmtId="0" fontId="35" fillId="5" borderId="5" xfId="13" applyNumberFormat="1" applyFont="1" applyFill="1" applyBorder="1" applyAlignment="1" applyProtection="1">
      <alignment horizontal="left" vertical="center" wrapText="1"/>
    </xf>
    <xf numFmtId="0" fontId="35" fillId="5" borderId="5" xfId="13" applyNumberFormat="1" applyFont="1" applyFill="1" applyBorder="1" applyAlignment="1" applyProtection="1">
      <alignment horizontal="left" vertical="center" wrapText="1"/>
    </xf>
    <xf numFmtId="4" fontId="35" fillId="5" borderId="5" xfId="13" applyNumberFormat="1" applyFont="1" applyFill="1" applyBorder="1" applyAlignment="1">
      <alignment horizontal="right"/>
    </xf>
    <xf numFmtId="9" fontId="35" fillId="5" borderId="5" xfId="3" applyFont="1" applyFill="1" applyBorder="1" applyAlignment="1">
      <alignment horizontal="right"/>
    </xf>
    <xf numFmtId="0" fontId="36" fillId="6" borderId="3" xfId="13" applyNumberFormat="1" applyFont="1" applyFill="1" applyBorder="1" applyAlignment="1" applyProtection="1">
      <alignment horizontal="left" vertical="center" wrapText="1"/>
    </xf>
    <xf numFmtId="0" fontId="36" fillId="6" borderId="4" xfId="13" applyNumberFormat="1" applyFont="1" applyFill="1" applyBorder="1" applyAlignment="1" applyProtection="1">
      <alignment horizontal="left" vertical="center" wrapText="1"/>
    </xf>
    <xf numFmtId="0" fontId="36" fillId="6" borderId="5" xfId="13" applyNumberFormat="1" applyFont="1" applyFill="1" applyBorder="1" applyAlignment="1" applyProtection="1">
      <alignment horizontal="left" vertical="center" wrapText="1"/>
    </xf>
    <xf numFmtId="0" fontId="36" fillId="6" borderId="5" xfId="13" applyNumberFormat="1" applyFont="1" applyFill="1" applyBorder="1" applyAlignment="1" applyProtection="1">
      <alignment horizontal="left" vertical="center" wrapText="1"/>
    </xf>
    <xf numFmtId="4" fontId="10" fillId="6" borderId="5" xfId="13" applyNumberFormat="1" applyFont="1" applyFill="1" applyBorder="1" applyAlignment="1">
      <alignment horizontal="right"/>
    </xf>
    <xf numFmtId="9" fontId="10" fillId="6" borderId="5" xfId="3" applyFont="1" applyFill="1" applyBorder="1" applyAlignment="1">
      <alignment horizontal="right"/>
    </xf>
    <xf numFmtId="0" fontId="10" fillId="4" borderId="3" xfId="13" applyNumberFormat="1" applyFont="1" applyFill="1" applyBorder="1" applyAlignment="1" applyProtection="1">
      <alignment horizontal="left" vertical="center" wrapText="1"/>
    </xf>
    <xf numFmtId="0" fontId="10" fillId="4" borderId="4" xfId="13" applyNumberFormat="1" applyFont="1" applyFill="1" applyBorder="1" applyAlignment="1" applyProtection="1">
      <alignment horizontal="left" vertical="center" wrapText="1"/>
    </xf>
    <xf numFmtId="0" fontId="10" fillId="4" borderId="5" xfId="13" applyNumberFormat="1" applyFont="1" applyFill="1" applyBorder="1" applyAlignment="1" applyProtection="1">
      <alignment horizontal="left" vertical="center" wrapText="1"/>
    </xf>
    <xf numFmtId="0" fontId="10" fillId="4" borderId="5" xfId="13" applyNumberFormat="1" applyFont="1" applyFill="1" applyBorder="1" applyAlignment="1" applyProtection="1">
      <alignment horizontal="left" vertical="center" wrapText="1"/>
    </xf>
    <xf numFmtId="4" fontId="10" fillId="4" borderId="5" xfId="13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3" xfId="13" applyNumberFormat="1" applyFont="1" applyFill="1" applyBorder="1" applyAlignment="1" applyProtection="1">
      <alignment horizontal="left" vertical="center" wrapText="1" indent="1"/>
    </xf>
    <xf numFmtId="0" fontId="10" fillId="4" borderId="4" xfId="13" applyNumberFormat="1" applyFont="1" applyFill="1" applyBorder="1" applyAlignment="1" applyProtection="1">
      <alignment horizontal="left" vertical="center" wrapText="1" indent="1"/>
    </xf>
    <xf numFmtId="0" fontId="10" fillId="4" borderId="5" xfId="13" applyNumberFormat="1" applyFont="1" applyFill="1" applyBorder="1" applyAlignment="1" applyProtection="1">
      <alignment horizontal="left" vertical="center" wrapText="1" indent="1"/>
    </xf>
    <xf numFmtId="4" fontId="10" fillId="4" borderId="2" xfId="13" applyNumberFormat="1" applyFont="1" applyFill="1" applyBorder="1" applyAlignment="1">
      <alignment horizontal="right"/>
    </xf>
    <xf numFmtId="9" fontId="10" fillId="4" borderId="2" xfId="3" applyFont="1" applyFill="1" applyBorder="1" applyAlignment="1">
      <alignment horizontal="right"/>
    </xf>
    <xf numFmtId="4" fontId="1" fillId="0" borderId="0" xfId="13" applyNumberFormat="1"/>
    <xf numFmtId="4" fontId="1" fillId="0" borderId="0" xfId="13" applyNumberFormat="1" applyAlignment="1">
      <alignment horizontal="right"/>
    </xf>
    <xf numFmtId="9" fontId="1" fillId="0" borderId="0" xfId="3" applyFont="1"/>
    <xf numFmtId="4" fontId="1" fillId="0" borderId="0" xfId="13" applyNumberFormat="1" applyFont="1" applyAlignment="1">
      <alignment horizontal="right"/>
    </xf>
    <xf numFmtId="4" fontId="30" fillId="0" borderId="0" xfId="13" applyNumberFormat="1" applyFont="1"/>
    <xf numFmtId="9" fontId="30" fillId="0" borderId="0" xfId="3" applyFont="1"/>
    <xf numFmtId="0" fontId="1" fillId="0" borderId="0" xfId="13" applyFont="1"/>
    <xf numFmtId="4" fontId="31" fillId="0" borderId="0" xfId="13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1" xr:uid="{882795E6-EED8-41F8-879D-0A3A71A33BB7}"/>
    <cellStyle name="Normal 2 2" xfId="4" xr:uid="{078078C7-7B5A-4A22-B9AF-B8DE40F2E818}"/>
    <cellStyle name="Normal 2 3" xfId="12" xr:uid="{8174FA0C-A1B7-4E63-97E4-CFF3969B8B65}"/>
    <cellStyle name="Normal 2 4" xfId="13" xr:uid="{B87C54CB-0BA9-4E42-B106-38F4C7505247}"/>
    <cellStyle name="Normal 3" xfId="2" xr:uid="{B8C82F2C-7DBD-4126-8033-0F7D42DB2CE1}"/>
    <cellStyle name="Normal 4" xfId="5" xr:uid="{13169AA8-709C-434C-99D6-FFC73E14DA31}"/>
    <cellStyle name="Normal 5" xfId="8" xr:uid="{ABA33E26-178E-4110-AE74-F5C890FE0DA5}"/>
    <cellStyle name="Obično_1Prihodi-rashodi2004" xfId="7" xr:uid="{36189927-ED07-4FC4-8B7F-B7DB83D783CD}"/>
    <cellStyle name="Obično_bilanca" xfId="6" xr:uid="{CE5CB4A1-28FE-4667-ADC9-C9FE4D7FB0D8}"/>
    <cellStyle name="Obično_List4" xfId="10" xr:uid="{4CCE3734-D1A1-433B-A54F-8F06BBB6C5A4}"/>
    <cellStyle name="Obično_List5" xfId="11" xr:uid="{DA089495-F144-48CD-BDD2-CCFD483F5E48}"/>
    <cellStyle name="Obično_List7" xfId="9" xr:uid="{F0DA0138-10BB-477F-A39D-A82AB18381D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E849.92F18F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95250</xdr:rowOff>
    </xdr:from>
    <xdr:to>
      <xdr:col>19</xdr:col>
      <xdr:colOff>133350</xdr:colOff>
      <xdr:row>13</xdr:row>
      <xdr:rowOff>104775</xdr:rowOff>
    </xdr:to>
    <xdr:pic>
      <xdr:nvPicPr>
        <xdr:cNvPr id="2" name="Picture 1" descr="cid:image001.png@01D7E849.92F18F40">
          <a:extLst>
            <a:ext uri="{FF2B5EF4-FFF2-40B4-BE49-F238E27FC236}">
              <a16:creationId xmlns:a16="http://schemas.microsoft.com/office/drawing/2014/main" id="{E668DDC8-9CBD-4093-A06B-3C609688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857250"/>
          <a:ext cx="45910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943-FI-06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ijana/Documents/_____DOKUMENTI%202022/Financijska%20izvje&#353;&#263;a/02%20FI%20I-VI%202022/Izvr&#353;enje%20FP%202022/Izvr&#353;enje%20FP%201.-6.2022.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69">
          <cell r="D69">
            <v>892826.67</v>
          </cell>
          <cell r="E69">
            <v>1027118.56</v>
          </cell>
        </row>
        <row r="70">
          <cell r="D70">
            <v>0</v>
          </cell>
          <cell r="E70"/>
        </row>
        <row r="85">
          <cell r="D85">
            <v>0.14000000000000001</v>
          </cell>
          <cell r="E85"/>
        </row>
        <row r="117">
          <cell r="D117">
            <v>47354.93</v>
          </cell>
          <cell r="E117">
            <v>53181.85</v>
          </cell>
        </row>
        <row r="126">
          <cell r="D126">
            <v>0</v>
          </cell>
        </row>
        <row r="127">
          <cell r="D127">
            <v>663.61</v>
          </cell>
          <cell r="E127">
            <v>139.36000000000001</v>
          </cell>
        </row>
        <row r="129">
          <cell r="D129">
            <v>0</v>
          </cell>
        </row>
        <row r="130">
          <cell r="D130">
            <v>0</v>
          </cell>
          <cell r="E130"/>
        </row>
        <row r="135">
          <cell r="D135">
            <v>211174.3</v>
          </cell>
          <cell r="E135">
            <v>293086.17</v>
          </cell>
        </row>
        <row r="136">
          <cell r="D136">
            <v>0</v>
          </cell>
          <cell r="E136"/>
        </row>
        <row r="154">
          <cell r="D154">
            <v>827908.57</v>
          </cell>
          <cell r="E154">
            <v>925294.07999999996</v>
          </cell>
        </row>
        <row r="158">
          <cell r="D158">
            <v>30291.34</v>
          </cell>
          <cell r="E158">
            <v>40425.79</v>
          </cell>
        </row>
        <row r="161">
          <cell r="D161">
            <v>134889</v>
          </cell>
          <cell r="E161">
            <v>150762.43</v>
          </cell>
        </row>
        <row r="162">
          <cell r="D162">
            <v>92.02</v>
          </cell>
          <cell r="E162"/>
        </row>
        <row r="165">
          <cell r="D165">
            <v>4179.38</v>
          </cell>
          <cell r="E165">
            <v>6440.77</v>
          </cell>
        </row>
        <row r="166">
          <cell r="D166">
            <v>19135.77</v>
          </cell>
          <cell r="E166">
            <v>27474.880000000001</v>
          </cell>
        </row>
        <row r="167">
          <cell r="D167">
            <v>468.51</v>
          </cell>
          <cell r="E167">
            <v>818.21</v>
          </cell>
        </row>
        <row r="168">
          <cell r="D168">
            <v>229.35</v>
          </cell>
          <cell r="E168"/>
        </row>
        <row r="170">
          <cell r="D170">
            <v>9125.84</v>
          </cell>
          <cell r="E170">
            <v>9261.4</v>
          </cell>
        </row>
        <row r="171">
          <cell r="D171">
            <v>22273.47</v>
          </cell>
          <cell r="E171">
            <v>99852.43</v>
          </cell>
        </row>
        <row r="172">
          <cell r="D172">
            <v>18773.53</v>
          </cell>
          <cell r="E172">
            <v>14776.65</v>
          </cell>
        </row>
        <row r="173">
          <cell r="D173">
            <v>1209</v>
          </cell>
          <cell r="E173">
            <v>3997.14</v>
          </cell>
        </row>
        <row r="174">
          <cell r="D174">
            <v>6139.52</v>
          </cell>
          <cell r="E174">
            <v>906.83</v>
          </cell>
        </row>
        <row r="176">
          <cell r="D176">
            <v>0</v>
          </cell>
          <cell r="E176">
            <v>279.45999999999998</v>
          </cell>
        </row>
        <row r="178">
          <cell r="D178">
            <v>3769.4</v>
          </cell>
          <cell r="E178">
            <v>4063.6</v>
          </cell>
        </row>
        <row r="179">
          <cell r="D179">
            <v>11126.32</v>
          </cell>
          <cell r="E179">
            <v>14206.83</v>
          </cell>
        </row>
        <row r="181">
          <cell r="D181">
            <v>9543.9</v>
          </cell>
          <cell r="E181">
            <v>8590.02</v>
          </cell>
        </row>
        <row r="182">
          <cell r="D182">
            <v>1128.17</v>
          </cell>
          <cell r="E182">
            <v>1128.06</v>
          </cell>
        </row>
        <row r="183">
          <cell r="D183">
            <v>1505.77</v>
          </cell>
          <cell r="E183">
            <v>770.15</v>
          </cell>
        </row>
        <row r="184">
          <cell r="D184">
            <v>2613.56</v>
          </cell>
          <cell r="E184">
            <v>1452.15</v>
          </cell>
        </row>
        <row r="185">
          <cell r="D185">
            <v>1220.78</v>
          </cell>
          <cell r="E185">
            <v>1273.4000000000001</v>
          </cell>
        </row>
        <row r="186">
          <cell r="D186">
            <v>12218.33</v>
          </cell>
          <cell r="E186">
            <v>10537.93</v>
          </cell>
        </row>
        <row r="187">
          <cell r="D187">
            <v>162.59</v>
          </cell>
          <cell r="E187">
            <v>343.02</v>
          </cell>
        </row>
        <row r="190">
          <cell r="D190">
            <v>341.68</v>
          </cell>
          <cell r="E190">
            <v>341.68</v>
          </cell>
        </row>
        <row r="191">
          <cell r="D191">
            <v>131.75</v>
          </cell>
          <cell r="E191">
            <v>1501.26</v>
          </cell>
        </row>
        <row r="192">
          <cell r="D192">
            <v>66.36</v>
          </cell>
          <cell r="E192">
            <v>53.09</v>
          </cell>
        </row>
        <row r="193">
          <cell r="D193">
            <v>1831.57</v>
          </cell>
          <cell r="E193">
            <v>2473.2800000000002</v>
          </cell>
        </row>
        <row r="194">
          <cell r="D194">
            <v>3981.68</v>
          </cell>
          <cell r="E194"/>
        </row>
        <row r="195">
          <cell r="D195">
            <v>291.92</v>
          </cell>
          <cell r="E195">
            <v>132.94</v>
          </cell>
        </row>
        <row r="211">
          <cell r="D211">
            <v>566.08000000000004</v>
          </cell>
          <cell r="E211">
            <v>542.84</v>
          </cell>
        </row>
        <row r="213">
          <cell r="D213">
            <v>2313.27</v>
          </cell>
          <cell r="E213"/>
        </row>
        <row r="260">
          <cell r="D260">
            <v>9764.0499999999993</v>
          </cell>
          <cell r="E260">
            <v>17088.04</v>
          </cell>
        </row>
        <row r="292">
          <cell r="D292">
            <v>3731.89</v>
          </cell>
          <cell r="E292">
            <v>1441.53</v>
          </cell>
        </row>
        <row r="313">
          <cell r="D313">
            <v>90.67</v>
          </cell>
          <cell r="E313">
            <v>58.94</v>
          </cell>
        </row>
        <row r="370">
          <cell r="D370">
            <v>8570.43</v>
          </cell>
          <cell r="E370"/>
        </row>
        <row r="371">
          <cell r="D371">
            <v>0</v>
          </cell>
          <cell r="E371"/>
        </row>
        <row r="372">
          <cell r="D372">
            <v>3773.97</v>
          </cell>
          <cell r="E372">
            <v>2498.56</v>
          </cell>
        </row>
        <row r="374">
          <cell r="D374">
            <v>0</v>
          </cell>
          <cell r="E374"/>
        </row>
        <row r="375">
          <cell r="D375">
            <v>0</v>
          </cell>
          <cell r="E375"/>
        </row>
        <row r="376">
          <cell r="D376">
            <v>1595.49</v>
          </cell>
          <cell r="E376"/>
        </row>
        <row r="384">
          <cell r="D384">
            <v>965.85</v>
          </cell>
          <cell r="E384"/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I. OPĆI DIO"/>
      <sheetName val="EKONOMSKA KLASIFIKACIJA"/>
      <sheetName val="IZVORI FINANCIRANJA"/>
      <sheetName val="POSEBNI DIO-Projekti"/>
      <sheetName val="Sheet1"/>
    </sheetNames>
    <sheetDataSet>
      <sheetData sheetId="0" refreshError="1"/>
      <sheetData sheetId="1" refreshError="1"/>
      <sheetData sheetId="2" refreshError="1"/>
      <sheetData sheetId="3">
        <row r="7">
          <cell r="G7">
            <v>695274.57000000007</v>
          </cell>
        </row>
        <row r="9">
          <cell r="G9">
            <v>1.07</v>
          </cell>
        </row>
        <row r="10">
          <cell r="G10">
            <v>0</v>
          </cell>
        </row>
        <row r="11">
          <cell r="G11">
            <v>5000</v>
          </cell>
        </row>
        <row r="13">
          <cell r="G13">
            <v>498542.66</v>
          </cell>
        </row>
        <row r="15">
          <cell r="G15">
            <v>0</v>
          </cell>
        </row>
        <row r="17">
          <cell r="G17">
            <v>397275.51999999996</v>
          </cell>
        </row>
        <row r="19">
          <cell r="G19">
            <v>6627705.3200000003</v>
          </cell>
        </row>
        <row r="21">
          <cell r="G21">
            <v>99297.2</v>
          </cell>
        </row>
        <row r="22">
          <cell r="G22">
            <v>356795.75</v>
          </cell>
        </row>
        <row r="23">
          <cell r="G23">
            <v>0</v>
          </cell>
        </row>
        <row r="24">
          <cell r="G24">
            <v>683.12</v>
          </cell>
        </row>
        <row r="25">
          <cell r="G25">
            <v>28117.91</v>
          </cell>
        </row>
        <row r="28">
          <cell r="G28">
            <v>557220.38</v>
          </cell>
        </row>
        <row r="29">
          <cell r="G29">
            <v>15000</v>
          </cell>
        </row>
        <row r="30">
          <cell r="G30">
            <v>88728.19</v>
          </cell>
        </row>
        <row r="31">
          <cell r="G31">
            <v>34326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8">
          <cell r="G38">
            <v>0</v>
          </cell>
        </row>
        <row r="39">
          <cell r="G39">
            <v>60</v>
          </cell>
        </row>
        <row r="41">
          <cell r="G41">
            <v>30734.95</v>
          </cell>
        </row>
        <row r="42">
          <cell r="G42">
            <v>206743.61</v>
          </cell>
        </row>
        <row r="43">
          <cell r="G43">
            <v>249307.42</v>
          </cell>
        </row>
        <row r="44">
          <cell r="G44">
            <v>6266.54</v>
          </cell>
        </row>
        <row r="45">
          <cell r="G45">
            <v>1225</v>
          </cell>
        </row>
        <row r="46">
          <cell r="G46">
            <v>4265.1400000000003</v>
          </cell>
        </row>
        <row r="47">
          <cell r="G47">
            <v>0</v>
          </cell>
        </row>
        <row r="49">
          <cell r="G49">
            <v>0</v>
          </cell>
        </row>
        <row r="51">
          <cell r="G51">
            <v>274623.23</v>
          </cell>
        </row>
        <row r="52">
          <cell r="G52">
            <v>28907.5</v>
          </cell>
        </row>
        <row r="53">
          <cell r="G53">
            <v>45380.1</v>
          </cell>
        </row>
        <row r="54">
          <cell r="G54">
            <v>16710</v>
          </cell>
        </row>
        <row r="55">
          <cell r="G55">
            <v>31654.69</v>
          </cell>
        </row>
        <row r="57">
          <cell r="G57">
            <v>5406033.54</v>
          </cell>
        </row>
        <row r="58">
          <cell r="G58">
            <v>184322.59</v>
          </cell>
        </row>
        <row r="59">
          <cell r="G59">
            <v>882679.68</v>
          </cell>
        </row>
        <row r="60">
          <cell r="G60">
            <v>93542.48</v>
          </cell>
        </row>
        <row r="61">
          <cell r="G61">
            <v>43800</v>
          </cell>
        </row>
        <row r="62">
          <cell r="G62">
            <v>17327.03</v>
          </cell>
        </row>
        <row r="64">
          <cell r="G64">
            <v>0</v>
          </cell>
        </row>
        <row r="65">
          <cell r="G65">
            <v>911</v>
          </cell>
        </row>
        <row r="66">
          <cell r="G66">
            <v>192461.37999999998</v>
          </cell>
        </row>
        <row r="67">
          <cell r="G67">
            <v>57845.350000000006</v>
          </cell>
        </row>
        <row r="68">
          <cell r="G68">
            <v>0</v>
          </cell>
        </row>
        <row r="69">
          <cell r="G69">
            <v>102.29</v>
          </cell>
        </row>
        <row r="70">
          <cell r="G70">
            <v>73567.199999999997</v>
          </cell>
        </row>
        <row r="71">
          <cell r="G71">
            <v>105030.13</v>
          </cell>
        </row>
        <row r="72">
          <cell r="G72">
            <v>7217.1900000000005</v>
          </cell>
        </row>
      </sheetData>
      <sheetData sheetId="4">
        <row r="58">
          <cell r="K58">
            <v>712336.5850421394</v>
          </cell>
        </row>
        <row r="59">
          <cell r="K59">
            <v>5167.3687703231799</v>
          </cell>
        </row>
        <row r="60">
          <cell r="K60">
            <v>1535.0348397372086</v>
          </cell>
        </row>
        <row r="61">
          <cell r="K61">
            <v>3730.1572765279711</v>
          </cell>
        </row>
        <row r="62">
          <cell r="K62">
            <v>18315.747561218395</v>
          </cell>
        </row>
        <row r="63">
          <cell r="K63">
            <v>882.87212157409249</v>
          </cell>
        </row>
        <row r="64">
          <cell r="K64">
            <v>117048.22483243744</v>
          </cell>
        </row>
        <row r="65">
          <cell r="K65">
            <v>27.066162319994689</v>
          </cell>
        </row>
        <row r="66">
          <cell r="K66">
            <v>76.435065365983135</v>
          </cell>
        </row>
        <row r="67">
          <cell r="K67">
            <v>12415.220651668988</v>
          </cell>
        </row>
        <row r="68">
          <cell r="K68">
            <v>1831.5747561218395</v>
          </cell>
        </row>
        <row r="69">
          <cell r="K69">
            <v>3981.6842524387812</v>
          </cell>
        </row>
        <row r="70">
          <cell r="K70">
            <v>547.93682394319467</v>
          </cell>
        </row>
        <row r="71">
          <cell r="K71">
            <v>792.06583051297355</v>
          </cell>
        </row>
        <row r="72">
          <cell r="K72">
            <v>959.68942862830966</v>
          </cell>
        </row>
        <row r="81">
          <cell r="K81">
            <v>25.681863428230141</v>
          </cell>
        </row>
        <row r="82">
          <cell r="K82">
            <v>54.628707943460086</v>
          </cell>
        </row>
        <row r="83">
          <cell r="K83">
            <v>77.908288539385495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143.50653659831443</v>
          </cell>
        </row>
        <row r="87">
          <cell r="K87">
            <v>1002.0572035304267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13.5762160727321</v>
          </cell>
        </row>
        <row r="91">
          <cell r="K91">
            <v>9764.0453912004778</v>
          </cell>
        </row>
        <row r="94">
          <cell r="K94">
            <v>187.85320857389343</v>
          </cell>
        </row>
        <row r="96">
          <cell r="K96">
            <v>14.47740394186741</v>
          </cell>
        </row>
        <row r="97">
          <cell r="K97">
            <v>15.584312164045391</v>
          </cell>
        </row>
        <row r="98">
          <cell r="K98">
            <v>79.633685048775632</v>
          </cell>
        </row>
        <row r="99">
          <cell r="K99">
            <v>96.032915256486817</v>
          </cell>
        </row>
        <row r="100">
          <cell r="K100">
            <v>63.441502422191249</v>
          </cell>
        </row>
        <row r="101">
          <cell r="K101">
            <v>384.89614440241553</v>
          </cell>
        </row>
        <row r="102">
          <cell r="K102">
            <v>5.9061649744508591</v>
          </cell>
        </row>
        <row r="103">
          <cell r="K103">
            <v>213.72088393390402</v>
          </cell>
        </row>
        <row r="104">
          <cell r="K104">
            <v>6.7423186674630031</v>
          </cell>
        </row>
        <row r="105">
          <cell r="K105">
            <v>0</v>
          </cell>
        </row>
        <row r="106">
          <cell r="K106">
            <v>110.08295175525913</v>
          </cell>
        </row>
        <row r="107">
          <cell r="K107">
            <v>193.02408918972722</v>
          </cell>
        </row>
        <row r="108">
          <cell r="K108">
            <v>789.70071006702494</v>
          </cell>
        </row>
        <row r="109">
          <cell r="K109">
            <v>1113.5443625987125</v>
          </cell>
        </row>
        <row r="110">
          <cell r="K110">
            <v>263.78658172406926</v>
          </cell>
        </row>
        <row r="113">
          <cell r="K113">
            <v>65952.753334660563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1791.7579135974515</v>
          </cell>
        </row>
        <row r="118">
          <cell r="K118">
            <v>10455.744906762226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4035.0388214214609</v>
          </cell>
        </row>
        <row r="123">
          <cell r="K123">
            <v>0</v>
          </cell>
        </row>
        <row r="124">
          <cell r="K124">
            <v>0</v>
          </cell>
        </row>
        <row r="130">
          <cell r="K130">
            <v>49.771053155484765</v>
          </cell>
        </row>
        <row r="131">
          <cell r="K131">
            <v>71.13942531023956</v>
          </cell>
        </row>
        <row r="132">
          <cell r="K132">
            <v>1295.8563939212952</v>
          </cell>
        </row>
        <row r="133">
          <cell r="K133">
            <v>1.6802707545291657</v>
          </cell>
        </row>
        <row r="134">
          <cell r="K134">
            <v>17400.686176919502</v>
          </cell>
        </row>
        <row r="135">
          <cell r="K135">
            <v>451.0199747826664</v>
          </cell>
        </row>
        <row r="136">
          <cell r="K136">
            <v>2268.050965558431</v>
          </cell>
        </row>
        <row r="137">
          <cell r="K137">
            <v>178.37945450925741</v>
          </cell>
        </row>
        <row r="138">
          <cell r="K138">
            <v>3790.1227685977833</v>
          </cell>
        </row>
        <row r="139">
          <cell r="K139">
            <v>1493.1315946645429</v>
          </cell>
        </row>
        <row r="140">
          <cell r="K140">
            <v>3223.5052093702302</v>
          </cell>
        </row>
        <row r="141">
          <cell r="K141">
            <v>368.974716304997</v>
          </cell>
        </row>
        <row r="142">
          <cell r="K142">
            <v>426.87636870396176</v>
          </cell>
        </row>
        <row r="143">
          <cell r="K143">
            <v>91.578737806091965</v>
          </cell>
        </row>
        <row r="144">
          <cell r="K144">
            <v>412.13750082951753</v>
          </cell>
        </row>
        <row r="145">
          <cell r="K145">
            <v>515.62943791890632</v>
          </cell>
        </row>
        <row r="146">
          <cell r="K146">
            <v>3827.3276262525715</v>
          </cell>
        </row>
        <row r="147">
          <cell r="K147">
            <v>4743.0990775764812</v>
          </cell>
        </row>
        <row r="148">
          <cell r="K148">
            <v>3773.9730572698918</v>
          </cell>
        </row>
        <row r="149">
          <cell r="K149">
            <v>1595.4940606543234</v>
          </cell>
        </row>
        <row r="150">
          <cell r="K150">
            <v>770.03251708806158</v>
          </cell>
        </row>
        <row r="161">
          <cell r="K161">
            <v>8003.1004048045652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199.08421262193906</v>
          </cell>
        </row>
        <row r="165">
          <cell r="K165">
            <v>1320.509655584312</v>
          </cell>
        </row>
        <row r="166">
          <cell r="K166">
            <v>0</v>
          </cell>
        </row>
        <row r="167">
          <cell r="K167">
            <v>520.80430021899258</v>
          </cell>
        </row>
        <row r="168">
          <cell r="K168">
            <v>0</v>
          </cell>
        </row>
        <row r="176">
          <cell r="K176">
            <v>36448.766341495779</v>
          </cell>
        </row>
        <row r="177">
          <cell r="K177">
            <v>0</v>
          </cell>
        </row>
        <row r="178">
          <cell r="K178">
            <v>452.25296967283828</v>
          </cell>
        </row>
        <row r="179">
          <cell r="K179">
            <v>3384.431614572964</v>
          </cell>
        </row>
        <row r="180">
          <cell r="K180">
            <v>6022.9743181365711</v>
          </cell>
        </row>
        <row r="181">
          <cell r="K181">
            <v>0</v>
          </cell>
        </row>
        <row r="182">
          <cell r="K182">
            <v>53.089123365850419</v>
          </cell>
        </row>
        <row r="183">
          <cell r="K183">
            <v>2164.709005242551</v>
          </cell>
        </row>
        <row r="187">
          <cell r="K187">
            <v>4201.2993562943784</v>
          </cell>
        </row>
        <row r="193">
          <cell r="K193">
            <v>7.9633685048775629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43A6-FAB0-4498-8377-B50CF282CA27}">
  <sheetPr codeName="Sheet1">
    <pageSetUpPr fitToPage="1"/>
  </sheetPr>
  <dimension ref="A1:I32"/>
  <sheetViews>
    <sheetView tabSelected="1" workbookViewId="0"/>
  </sheetViews>
  <sheetFormatPr defaultColWidth="8.85546875" defaultRowHeight="15"/>
  <cols>
    <col min="1" max="16384" width="8.85546875" style="2"/>
  </cols>
  <sheetData>
    <row r="1" spans="1:9">
      <c r="A1" s="1"/>
      <c r="B1" s="1"/>
      <c r="C1" s="1"/>
      <c r="D1" s="1"/>
      <c r="E1" s="1"/>
      <c r="F1" s="1"/>
      <c r="G1" s="1"/>
    </row>
    <row r="2" spans="1:9" ht="26.25">
      <c r="A2" s="87" t="s">
        <v>22</v>
      </c>
      <c r="B2" s="87"/>
      <c r="C2" s="87"/>
      <c r="D2" s="87"/>
      <c r="E2" s="87"/>
      <c r="F2" s="87"/>
      <c r="G2" s="87"/>
      <c r="H2" s="87"/>
      <c r="I2" s="87"/>
    </row>
    <row r="3" spans="1:9" ht="26.25">
      <c r="A3" s="87" t="s">
        <v>23</v>
      </c>
      <c r="B3" s="87"/>
      <c r="C3" s="87"/>
      <c r="D3" s="87"/>
      <c r="E3" s="87"/>
      <c r="F3" s="87"/>
      <c r="G3" s="87"/>
      <c r="H3" s="87"/>
      <c r="I3" s="87"/>
    </row>
    <row r="4" spans="1:9">
      <c r="A4" s="1"/>
      <c r="B4" s="1"/>
      <c r="C4" s="1"/>
      <c r="D4" s="1"/>
      <c r="E4" s="1"/>
      <c r="F4" s="1"/>
      <c r="G4" s="1"/>
    </row>
    <row r="7" spans="1:9">
      <c r="A7" s="1"/>
      <c r="B7" s="1"/>
      <c r="C7" s="1"/>
      <c r="D7" s="1"/>
      <c r="E7" s="1"/>
      <c r="F7" s="1"/>
      <c r="G7" s="1"/>
    </row>
    <row r="8" spans="1:9" ht="21" customHeight="1">
      <c r="A8" s="90" t="s">
        <v>158</v>
      </c>
      <c r="B8" s="90"/>
      <c r="C8" s="90"/>
      <c r="D8" s="90"/>
      <c r="E8" s="90"/>
      <c r="F8" s="90"/>
      <c r="G8" s="90"/>
      <c r="H8" s="90"/>
      <c r="I8" s="90"/>
    </row>
    <row r="9" spans="1:9">
      <c r="A9" s="90"/>
      <c r="B9" s="90"/>
      <c r="C9" s="90"/>
      <c r="D9" s="90"/>
      <c r="E9" s="90"/>
      <c r="F9" s="90"/>
      <c r="G9" s="90"/>
      <c r="H9" s="90"/>
      <c r="I9" s="90"/>
    </row>
    <row r="10" spans="1:9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23.25">
      <c r="A11" s="88"/>
      <c r="B11" s="88"/>
      <c r="C11" s="88"/>
      <c r="D11" s="88"/>
      <c r="E11" s="88"/>
      <c r="F11" s="88"/>
      <c r="G11" s="88"/>
      <c r="H11" s="88"/>
      <c r="I11" s="88"/>
    </row>
    <row r="12" spans="1:9">
      <c r="A12" s="1"/>
      <c r="B12" s="1"/>
      <c r="C12" s="1"/>
      <c r="D12" s="1"/>
      <c r="E12" s="1"/>
      <c r="F12" s="1"/>
      <c r="G12" s="1"/>
    </row>
    <row r="14" spans="1:9">
      <c r="A14" s="1"/>
      <c r="B14" s="1"/>
      <c r="C14" s="1"/>
      <c r="D14" s="1"/>
      <c r="E14" s="1"/>
      <c r="F14" s="1"/>
      <c r="G14" s="1"/>
    </row>
    <row r="15" spans="1:9">
      <c r="A15" s="1"/>
      <c r="B15" s="1"/>
      <c r="C15" s="1"/>
      <c r="D15" s="1"/>
      <c r="E15" s="1"/>
      <c r="F15" s="1"/>
      <c r="G15" s="1"/>
    </row>
    <row r="16" spans="1:9">
      <c r="A16" s="1"/>
      <c r="B16" s="1"/>
      <c r="C16" s="1"/>
      <c r="D16" s="1"/>
      <c r="E16" s="1"/>
      <c r="F16" s="1"/>
      <c r="G16" s="1"/>
    </row>
    <row r="17" spans="1:9">
      <c r="A17" s="1"/>
      <c r="B17" s="1"/>
      <c r="C17" s="1"/>
      <c r="D17" s="1"/>
      <c r="E17" s="1"/>
      <c r="F17" s="1"/>
      <c r="G17" s="1"/>
    </row>
    <row r="18" spans="1:9">
      <c r="A18" s="1"/>
      <c r="B18" s="1"/>
      <c r="C18" s="1"/>
      <c r="D18" s="1"/>
      <c r="E18" s="1"/>
      <c r="F18" s="1"/>
      <c r="G18" s="1"/>
    </row>
    <row r="19" spans="1:9">
      <c r="A19" s="1"/>
      <c r="B19" s="1"/>
      <c r="C19" s="1"/>
      <c r="D19" s="1"/>
      <c r="E19" s="1"/>
      <c r="F19" s="1"/>
      <c r="G19" s="1"/>
    </row>
    <row r="20" spans="1:9">
      <c r="A20" s="1"/>
      <c r="B20" s="1"/>
      <c r="C20" s="1"/>
      <c r="D20" s="1"/>
      <c r="E20" s="1"/>
      <c r="F20" s="1"/>
      <c r="G20" s="1"/>
    </row>
    <row r="21" spans="1:9">
      <c r="A21" s="1"/>
      <c r="B21" s="1"/>
      <c r="C21" s="1"/>
      <c r="D21" s="1"/>
      <c r="E21" s="1"/>
      <c r="F21" s="1"/>
      <c r="G21" s="1"/>
    </row>
    <row r="22" spans="1:9">
      <c r="A22" s="1"/>
      <c r="B22" s="1"/>
      <c r="C22" s="1"/>
      <c r="D22" s="1"/>
      <c r="E22" s="1"/>
      <c r="F22" s="1"/>
      <c r="G22" s="1"/>
    </row>
    <row r="24" spans="1:9">
      <c r="A24" s="1"/>
      <c r="B24" s="1"/>
      <c r="C24" s="1"/>
      <c r="D24" s="1"/>
      <c r="E24" s="1"/>
      <c r="F24" s="1"/>
      <c r="G24" s="1"/>
    </row>
    <row r="25" spans="1:9">
      <c r="A25" s="1"/>
      <c r="B25" s="1"/>
      <c r="C25" s="1"/>
      <c r="D25" s="1"/>
      <c r="E25" s="1"/>
      <c r="F25" s="1"/>
      <c r="G25" s="1"/>
    </row>
    <row r="26" spans="1:9">
      <c r="A26" s="1"/>
      <c r="B26" s="1"/>
      <c r="C26" s="1"/>
      <c r="D26" s="1"/>
      <c r="E26" s="1"/>
      <c r="F26" s="1"/>
      <c r="G26" s="1"/>
    </row>
    <row r="27" spans="1:9">
      <c r="A27" s="1"/>
      <c r="B27" s="1"/>
      <c r="C27" s="1"/>
      <c r="D27" s="1"/>
      <c r="E27" s="1"/>
      <c r="F27" s="1"/>
      <c r="G27" s="1"/>
    </row>
    <row r="28" spans="1:9" ht="15.75">
      <c r="A28" s="89" t="s">
        <v>159</v>
      </c>
      <c r="B28" s="89"/>
      <c r="C28" s="89"/>
      <c r="D28" s="89"/>
      <c r="E28" s="89"/>
      <c r="F28" s="89"/>
      <c r="G28" s="89"/>
      <c r="H28" s="89"/>
      <c r="I28" s="89"/>
    </row>
    <row r="29" spans="1:9">
      <c r="A29" s="1"/>
      <c r="B29" s="1"/>
      <c r="C29" s="1"/>
      <c r="D29" s="1"/>
      <c r="E29" s="1"/>
      <c r="F29" s="1"/>
      <c r="G29" s="1"/>
    </row>
    <row r="30" spans="1:9">
      <c r="A30" s="1"/>
      <c r="B30" s="1"/>
      <c r="C30" s="1"/>
      <c r="D30" s="1"/>
      <c r="E30" s="1"/>
      <c r="F30" s="1"/>
      <c r="G30" s="1"/>
    </row>
    <row r="31" spans="1:9">
      <c r="A31" s="1"/>
      <c r="B31" s="1"/>
      <c r="C31" s="1"/>
      <c r="D31" s="1"/>
      <c r="E31" s="1"/>
      <c r="F31" s="1"/>
      <c r="G31" s="1"/>
    </row>
    <row r="32" spans="1:9">
      <c r="A32" s="1"/>
      <c r="B32" s="1"/>
      <c r="C32" s="1"/>
      <c r="D32" s="1"/>
      <c r="E32" s="1"/>
      <c r="F32" s="1"/>
      <c r="G32" s="1"/>
    </row>
  </sheetData>
  <mergeCells count="5">
    <mergeCell ref="A2:I2"/>
    <mergeCell ref="A3:I3"/>
    <mergeCell ref="A11:I11"/>
    <mergeCell ref="A28:I28"/>
    <mergeCell ref="A8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EAC9-C136-4D52-82C3-A01FE74B86D5}">
  <sheetPr codeName="Sheet8">
    <pageSetUpPr fitToPage="1"/>
  </sheetPr>
  <dimension ref="A2:L29"/>
  <sheetViews>
    <sheetView showGridLines="0" workbookViewId="0">
      <selection activeCell="A3" sqref="A3:H3"/>
    </sheetView>
  </sheetViews>
  <sheetFormatPr defaultRowHeight="15.75"/>
  <cols>
    <col min="1" max="1" width="7.5703125" style="17" customWidth="1"/>
    <col min="2" max="2" width="40.28515625" style="17" bestFit="1" customWidth="1"/>
    <col min="3" max="3" width="13.28515625" style="17" bestFit="1" customWidth="1"/>
    <col min="4" max="5" width="16.7109375" style="17" customWidth="1"/>
    <col min="6" max="6" width="13.42578125" style="5" customWidth="1"/>
    <col min="7" max="7" width="10.5703125" style="5" customWidth="1"/>
    <col min="8" max="8" width="11.28515625" style="5" customWidth="1"/>
    <col min="9" max="9" width="9.140625" style="5"/>
    <col min="10" max="10" width="14.7109375" style="5" customWidth="1"/>
    <col min="11" max="11" width="15" style="5" customWidth="1"/>
    <col min="12" max="12" width="15.85546875" style="5" customWidth="1"/>
    <col min="13" max="257" width="9.140625" style="5"/>
    <col min="258" max="258" width="7.5703125" style="5" customWidth="1"/>
    <col min="259" max="259" width="40.7109375" style="5" customWidth="1"/>
    <col min="260" max="260" width="13.42578125" style="5" customWidth="1"/>
    <col min="261" max="261" width="16.7109375" style="5" customWidth="1"/>
    <col min="262" max="262" width="13.42578125" style="5" customWidth="1"/>
    <col min="263" max="263" width="10.5703125" style="5" customWidth="1"/>
    <col min="264" max="264" width="11.28515625" style="5" customWidth="1"/>
    <col min="265" max="265" width="9.140625" style="5"/>
    <col min="266" max="266" width="14.7109375" style="5" customWidth="1"/>
    <col min="267" max="267" width="15" style="5" customWidth="1"/>
    <col min="268" max="268" width="15.85546875" style="5" customWidth="1"/>
    <col min="269" max="513" width="9.140625" style="5"/>
    <col min="514" max="514" width="7.5703125" style="5" customWidth="1"/>
    <col min="515" max="515" width="40.7109375" style="5" customWidth="1"/>
    <col min="516" max="516" width="13.42578125" style="5" customWidth="1"/>
    <col min="517" max="517" width="16.7109375" style="5" customWidth="1"/>
    <col min="518" max="518" width="13.42578125" style="5" customWidth="1"/>
    <col min="519" max="519" width="10.5703125" style="5" customWidth="1"/>
    <col min="520" max="520" width="11.28515625" style="5" customWidth="1"/>
    <col min="521" max="521" width="9.140625" style="5"/>
    <col min="522" max="522" width="14.7109375" style="5" customWidth="1"/>
    <col min="523" max="523" width="15" style="5" customWidth="1"/>
    <col min="524" max="524" width="15.85546875" style="5" customWidth="1"/>
    <col min="525" max="769" width="9.140625" style="5"/>
    <col min="770" max="770" width="7.5703125" style="5" customWidth="1"/>
    <col min="771" max="771" width="40.7109375" style="5" customWidth="1"/>
    <col min="772" max="772" width="13.42578125" style="5" customWidth="1"/>
    <col min="773" max="773" width="16.7109375" style="5" customWidth="1"/>
    <col min="774" max="774" width="13.42578125" style="5" customWidth="1"/>
    <col min="775" max="775" width="10.5703125" style="5" customWidth="1"/>
    <col min="776" max="776" width="11.28515625" style="5" customWidth="1"/>
    <col min="777" max="777" width="9.140625" style="5"/>
    <col min="778" max="778" width="14.7109375" style="5" customWidth="1"/>
    <col min="779" max="779" width="15" style="5" customWidth="1"/>
    <col min="780" max="780" width="15.85546875" style="5" customWidth="1"/>
    <col min="781" max="1025" width="9.140625" style="5"/>
    <col min="1026" max="1026" width="7.5703125" style="5" customWidth="1"/>
    <col min="1027" max="1027" width="40.7109375" style="5" customWidth="1"/>
    <col min="1028" max="1028" width="13.42578125" style="5" customWidth="1"/>
    <col min="1029" max="1029" width="16.7109375" style="5" customWidth="1"/>
    <col min="1030" max="1030" width="13.42578125" style="5" customWidth="1"/>
    <col min="1031" max="1031" width="10.5703125" style="5" customWidth="1"/>
    <col min="1032" max="1032" width="11.28515625" style="5" customWidth="1"/>
    <col min="1033" max="1033" width="9.140625" style="5"/>
    <col min="1034" max="1034" width="14.7109375" style="5" customWidth="1"/>
    <col min="1035" max="1035" width="15" style="5" customWidth="1"/>
    <col min="1036" max="1036" width="15.85546875" style="5" customWidth="1"/>
    <col min="1037" max="1281" width="9.140625" style="5"/>
    <col min="1282" max="1282" width="7.5703125" style="5" customWidth="1"/>
    <col min="1283" max="1283" width="40.7109375" style="5" customWidth="1"/>
    <col min="1284" max="1284" width="13.42578125" style="5" customWidth="1"/>
    <col min="1285" max="1285" width="16.7109375" style="5" customWidth="1"/>
    <col min="1286" max="1286" width="13.42578125" style="5" customWidth="1"/>
    <col min="1287" max="1287" width="10.5703125" style="5" customWidth="1"/>
    <col min="1288" max="1288" width="11.28515625" style="5" customWidth="1"/>
    <col min="1289" max="1289" width="9.140625" style="5"/>
    <col min="1290" max="1290" width="14.7109375" style="5" customWidth="1"/>
    <col min="1291" max="1291" width="15" style="5" customWidth="1"/>
    <col min="1292" max="1292" width="15.85546875" style="5" customWidth="1"/>
    <col min="1293" max="1537" width="9.140625" style="5"/>
    <col min="1538" max="1538" width="7.5703125" style="5" customWidth="1"/>
    <col min="1539" max="1539" width="40.7109375" style="5" customWidth="1"/>
    <col min="1540" max="1540" width="13.42578125" style="5" customWidth="1"/>
    <col min="1541" max="1541" width="16.7109375" style="5" customWidth="1"/>
    <col min="1542" max="1542" width="13.42578125" style="5" customWidth="1"/>
    <col min="1543" max="1543" width="10.5703125" style="5" customWidth="1"/>
    <col min="1544" max="1544" width="11.28515625" style="5" customWidth="1"/>
    <col min="1545" max="1545" width="9.140625" style="5"/>
    <col min="1546" max="1546" width="14.7109375" style="5" customWidth="1"/>
    <col min="1547" max="1547" width="15" style="5" customWidth="1"/>
    <col min="1548" max="1548" width="15.85546875" style="5" customWidth="1"/>
    <col min="1549" max="1793" width="9.140625" style="5"/>
    <col min="1794" max="1794" width="7.5703125" style="5" customWidth="1"/>
    <col min="1795" max="1795" width="40.7109375" style="5" customWidth="1"/>
    <col min="1796" max="1796" width="13.42578125" style="5" customWidth="1"/>
    <col min="1797" max="1797" width="16.7109375" style="5" customWidth="1"/>
    <col min="1798" max="1798" width="13.42578125" style="5" customWidth="1"/>
    <col min="1799" max="1799" width="10.5703125" style="5" customWidth="1"/>
    <col min="1800" max="1800" width="11.28515625" style="5" customWidth="1"/>
    <col min="1801" max="1801" width="9.140625" style="5"/>
    <col min="1802" max="1802" width="14.7109375" style="5" customWidth="1"/>
    <col min="1803" max="1803" width="15" style="5" customWidth="1"/>
    <col min="1804" max="1804" width="15.85546875" style="5" customWidth="1"/>
    <col min="1805" max="2049" width="9.140625" style="5"/>
    <col min="2050" max="2050" width="7.5703125" style="5" customWidth="1"/>
    <col min="2051" max="2051" width="40.7109375" style="5" customWidth="1"/>
    <col min="2052" max="2052" width="13.42578125" style="5" customWidth="1"/>
    <col min="2053" max="2053" width="16.7109375" style="5" customWidth="1"/>
    <col min="2054" max="2054" width="13.42578125" style="5" customWidth="1"/>
    <col min="2055" max="2055" width="10.5703125" style="5" customWidth="1"/>
    <col min="2056" max="2056" width="11.28515625" style="5" customWidth="1"/>
    <col min="2057" max="2057" width="9.140625" style="5"/>
    <col min="2058" max="2058" width="14.7109375" style="5" customWidth="1"/>
    <col min="2059" max="2059" width="15" style="5" customWidth="1"/>
    <col min="2060" max="2060" width="15.85546875" style="5" customWidth="1"/>
    <col min="2061" max="2305" width="9.140625" style="5"/>
    <col min="2306" max="2306" width="7.5703125" style="5" customWidth="1"/>
    <col min="2307" max="2307" width="40.7109375" style="5" customWidth="1"/>
    <col min="2308" max="2308" width="13.42578125" style="5" customWidth="1"/>
    <col min="2309" max="2309" width="16.7109375" style="5" customWidth="1"/>
    <col min="2310" max="2310" width="13.42578125" style="5" customWidth="1"/>
    <col min="2311" max="2311" width="10.5703125" style="5" customWidth="1"/>
    <col min="2312" max="2312" width="11.28515625" style="5" customWidth="1"/>
    <col min="2313" max="2313" width="9.140625" style="5"/>
    <col min="2314" max="2314" width="14.7109375" style="5" customWidth="1"/>
    <col min="2315" max="2315" width="15" style="5" customWidth="1"/>
    <col min="2316" max="2316" width="15.85546875" style="5" customWidth="1"/>
    <col min="2317" max="2561" width="9.140625" style="5"/>
    <col min="2562" max="2562" width="7.5703125" style="5" customWidth="1"/>
    <col min="2563" max="2563" width="40.7109375" style="5" customWidth="1"/>
    <col min="2564" max="2564" width="13.42578125" style="5" customWidth="1"/>
    <col min="2565" max="2565" width="16.7109375" style="5" customWidth="1"/>
    <col min="2566" max="2566" width="13.42578125" style="5" customWidth="1"/>
    <col min="2567" max="2567" width="10.5703125" style="5" customWidth="1"/>
    <col min="2568" max="2568" width="11.28515625" style="5" customWidth="1"/>
    <col min="2569" max="2569" width="9.140625" style="5"/>
    <col min="2570" max="2570" width="14.7109375" style="5" customWidth="1"/>
    <col min="2571" max="2571" width="15" style="5" customWidth="1"/>
    <col min="2572" max="2572" width="15.85546875" style="5" customWidth="1"/>
    <col min="2573" max="2817" width="9.140625" style="5"/>
    <col min="2818" max="2818" width="7.5703125" style="5" customWidth="1"/>
    <col min="2819" max="2819" width="40.7109375" style="5" customWidth="1"/>
    <col min="2820" max="2820" width="13.42578125" style="5" customWidth="1"/>
    <col min="2821" max="2821" width="16.7109375" style="5" customWidth="1"/>
    <col min="2822" max="2822" width="13.42578125" style="5" customWidth="1"/>
    <col min="2823" max="2823" width="10.5703125" style="5" customWidth="1"/>
    <col min="2824" max="2824" width="11.28515625" style="5" customWidth="1"/>
    <col min="2825" max="2825" width="9.140625" style="5"/>
    <col min="2826" max="2826" width="14.7109375" style="5" customWidth="1"/>
    <col min="2827" max="2827" width="15" style="5" customWidth="1"/>
    <col min="2828" max="2828" width="15.85546875" style="5" customWidth="1"/>
    <col min="2829" max="3073" width="9.140625" style="5"/>
    <col min="3074" max="3074" width="7.5703125" style="5" customWidth="1"/>
    <col min="3075" max="3075" width="40.7109375" style="5" customWidth="1"/>
    <col min="3076" max="3076" width="13.42578125" style="5" customWidth="1"/>
    <col min="3077" max="3077" width="16.7109375" style="5" customWidth="1"/>
    <col min="3078" max="3078" width="13.42578125" style="5" customWidth="1"/>
    <col min="3079" max="3079" width="10.5703125" style="5" customWidth="1"/>
    <col min="3080" max="3080" width="11.28515625" style="5" customWidth="1"/>
    <col min="3081" max="3081" width="9.140625" style="5"/>
    <col min="3082" max="3082" width="14.7109375" style="5" customWidth="1"/>
    <col min="3083" max="3083" width="15" style="5" customWidth="1"/>
    <col min="3084" max="3084" width="15.85546875" style="5" customWidth="1"/>
    <col min="3085" max="3329" width="9.140625" style="5"/>
    <col min="3330" max="3330" width="7.5703125" style="5" customWidth="1"/>
    <col min="3331" max="3331" width="40.7109375" style="5" customWidth="1"/>
    <col min="3332" max="3332" width="13.42578125" style="5" customWidth="1"/>
    <col min="3333" max="3333" width="16.7109375" style="5" customWidth="1"/>
    <col min="3334" max="3334" width="13.42578125" style="5" customWidth="1"/>
    <col min="3335" max="3335" width="10.5703125" style="5" customWidth="1"/>
    <col min="3336" max="3336" width="11.28515625" style="5" customWidth="1"/>
    <col min="3337" max="3337" width="9.140625" style="5"/>
    <col min="3338" max="3338" width="14.7109375" style="5" customWidth="1"/>
    <col min="3339" max="3339" width="15" style="5" customWidth="1"/>
    <col min="3340" max="3340" width="15.85546875" style="5" customWidth="1"/>
    <col min="3341" max="3585" width="9.140625" style="5"/>
    <col min="3586" max="3586" width="7.5703125" style="5" customWidth="1"/>
    <col min="3587" max="3587" width="40.7109375" style="5" customWidth="1"/>
    <col min="3588" max="3588" width="13.42578125" style="5" customWidth="1"/>
    <col min="3589" max="3589" width="16.7109375" style="5" customWidth="1"/>
    <col min="3590" max="3590" width="13.42578125" style="5" customWidth="1"/>
    <col min="3591" max="3591" width="10.5703125" style="5" customWidth="1"/>
    <col min="3592" max="3592" width="11.28515625" style="5" customWidth="1"/>
    <col min="3593" max="3593" width="9.140625" style="5"/>
    <col min="3594" max="3594" width="14.7109375" style="5" customWidth="1"/>
    <col min="3595" max="3595" width="15" style="5" customWidth="1"/>
    <col min="3596" max="3596" width="15.85546875" style="5" customWidth="1"/>
    <col min="3597" max="3841" width="9.140625" style="5"/>
    <col min="3842" max="3842" width="7.5703125" style="5" customWidth="1"/>
    <col min="3843" max="3843" width="40.7109375" style="5" customWidth="1"/>
    <col min="3844" max="3844" width="13.42578125" style="5" customWidth="1"/>
    <col min="3845" max="3845" width="16.7109375" style="5" customWidth="1"/>
    <col min="3846" max="3846" width="13.42578125" style="5" customWidth="1"/>
    <col min="3847" max="3847" width="10.5703125" style="5" customWidth="1"/>
    <col min="3848" max="3848" width="11.28515625" style="5" customWidth="1"/>
    <col min="3849" max="3849" width="9.140625" style="5"/>
    <col min="3850" max="3850" width="14.7109375" style="5" customWidth="1"/>
    <col min="3851" max="3851" width="15" style="5" customWidth="1"/>
    <col min="3852" max="3852" width="15.85546875" style="5" customWidth="1"/>
    <col min="3853" max="4097" width="9.140625" style="5"/>
    <col min="4098" max="4098" width="7.5703125" style="5" customWidth="1"/>
    <col min="4099" max="4099" width="40.7109375" style="5" customWidth="1"/>
    <col min="4100" max="4100" width="13.42578125" style="5" customWidth="1"/>
    <col min="4101" max="4101" width="16.7109375" style="5" customWidth="1"/>
    <col min="4102" max="4102" width="13.42578125" style="5" customWidth="1"/>
    <col min="4103" max="4103" width="10.5703125" style="5" customWidth="1"/>
    <col min="4104" max="4104" width="11.28515625" style="5" customWidth="1"/>
    <col min="4105" max="4105" width="9.140625" style="5"/>
    <col min="4106" max="4106" width="14.7109375" style="5" customWidth="1"/>
    <col min="4107" max="4107" width="15" style="5" customWidth="1"/>
    <col min="4108" max="4108" width="15.85546875" style="5" customWidth="1"/>
    <col min="4109" max="4353" width="9.140625" style="5"/>
    <col min="4354" max="4354" width="7.5703125" style="5" customWidth="1"/>
    <col min="4355" max="4355" width="40.7109375" style="5" customWidth="1"/>
    <col min="4356" max="4356" width="13.42578125" style="5" customWidth="1"/>
    <col min="4357" max="4357" width="16.7109375" style="5" customWidth="1"/>
    <col min="4358" max="4358" width="13.42578125" style="5" customWidth="1"/>
    <col min="4359" max="4359" width="10.5703125" style="5" customWidth="1"/>
    <col min="4360" max="4360" width="11.28515625" style="5" customWidth="1"/>
    <col min="4361" max="4361" width="9.140625" style="5"/>
    <col min="4362" max="4362" width="14.7109375" style="5" customWidth="1"/>
    <col min="4363" max="4363" width="15" style="5" customWidth="1"/>
    <col min="4364" max="4364" width="15.85546875" style="5" customWidth="1"/>
    <col min="4365" max="4609" width="9.140625" style="5"/>
    <col min="4610" max="4610" width="7.5703125" style="5" customWidth="1"/>
    <col min="4611" max="4611" width="40.7109375" style="5" customWidth="1"/>
    <col min="4612" max="4612" width="13.42578125" style="5" customWidth="1"/>
    <col min="4613" max="4613" width="16.7109375" style="5" customWidth="1"/>
    <col min="4614" max="4614" width="13.42578125" style="5" customWidth="1"/>
    <col min="4615" max="4615" width="10.5703125" style="5" customWidth="1"/>
    <col min="4616" max="4616" width="11.28515625" style="5" customWidth="1"/>
    <col min="4617" max="4617" width="9.140625" style="5"/>
    <col min="4618" max="4618" width="14.7109375" style="5" customWidth="1"/>
    <col min="4619" max="4619" width="15" style="5" customWidth="1"/>
    <col min="4620" max="4620" width="15.85546875" style="5" customWidth="1"/>
    <col min="4621" max="4865" width="9.140625" style="5"/>
    <col min="4866" max="4866" width="7.5703125" style="5" customWidth="1"/>
    <col min="4867" max="4867" width="40.7109375" style="5" customWidth="1"/>
    <col min="4868" max="4868" width="13.42578125" style="5" customWidth="1"/>
    <col min="4869" max="4869" width="16.7109375" style="5" customWidth="1"/>
    <col min="4870" max="4870" width="13.42578125" style="5" customWidth="1"/>
    <col min="4871" max="4871" width="10.5703125" style="5" customWidth="1"/>
    <col min="4872" max="4872" width="11.28515625" style="5" customWidth="1"/>
    <col min="4873" max="4873" width="9.140625" style="5"/>
    <col min="4874" max="4874" width="14.7109375" style="5" customWidth="1"/>
    <col min="4875" max="4875" width="15" style="5" customWidth="1"/>
    <col min="4876" max="4876" width="15.85546875" style="5" customWidth="1"/>
    <col min="4877" max="5121" width="9.140625" style="5"/>
    <col min="5122" max="5122" width="7.5703125" style="5" customWidth="1"/>
    <col min="5123" max="5123" width="40.7109375" style="5" customWidth="1"/>
    <col min="5124" max="5124" width="13.42578125" style="5" customWidth="1"/>
    <col min="5125" max="5125" width="16.7109375" style="5" customWidth="1"/>
    <col min="5126" max="5126" width="13.42578125" style="5" customWidth="1"/>
    <col min="5127" max="5127" width="10.5703125" style="5" customWidth="1"/>
    <col min="5128" max="5128" width="11.28515625" style="5" customWidth="1"/>
    <col min="5129" max="5129" width="9.140625" style="5"/>
    <col min="5130" max="5130" width="14.7109375" style="5" customWidth="1"/>
    <col min="5131" max="5131" width="15" style="5" customWidth="1"/>
    <col min="5132" max="5132" width="15.85546875" style="5" customWidth="1"/>
    <col min="5133" max="5377" width="9.140625" style="5"/>
    <col min="5378" max="5378" width="7.5703125" style="5" customWidth="1"/>
    <col min="5379" max="5379" width="40.7109375" style="5" customWidth="1"/>
    <col min="5380" max="5380" width="13.42578125" style="5" customWidth="1"/>
    <col min="5381" max="5381" width="16.7109375" style="5" customWidth="1"/>
    <col min="5382" max="5382" width="13.42578125" style="5" customWidth="1"/>
    <col min="5383" max="5383" width="10.5703125" style="5" customWidth="1"/>
    <col min="5384" max="5384" width="11.28515625" style="5" customWidth="1"/>
    <col min="5385" max="5385" width="9.140625" style="5"/>
    <col min="5386" max="5386" width="14.7109375" style="5" customWidth="1"/>
    <col min="5387" max="5387" width="15" style="5" customWidth="1"/>
    <col min="5388" max="5388" width="15.85546875" style="5" customWidth="1"/>
    <col min="5389" max="5633" width="9.140625" style="5"/>
    <col min="5634" max="5634" width="7.5703125" style="5" customWidth="1"/>
    <col min="5635" max="5635" width="40.7109375" style="5" customWidth="1"/>
    <col min="5636" max="5636" width="13.42578125" style="5" customWidth="1"/>
    <col min="5637" max="5637" width="16.7109375" style="5" customWidth="1"/>
    <col min="5638" max="5638" width="13.42578125" style="5" customWidth="1"/>
    <col min="5639" max="5639" width="10.5703125" style="5" customWidth="1"/>
    <col min="5640" max="5640" width="11.28515625" style="5" customWidth="1"/>
    <col min="5641" max="5641" width="9.140625" style="5"/>
    <col min="5642" max="5642" width="14.7109375" style="5" customWidth="1"/>
    <col min="5643" max="5643" width="15" style="5" customWidth="1"/>
    <col min="5644" max="5644" width="15.85546875" style="5" customWidth="1"/>
    <col min="5645" max="5889" width="9.140625" style="5"/>
    <col min="5890" max="5890" width="7.5703125" style="5" customWidth="1"/>
    <col min="5891" max="5891" width="40.7109375" style="5" customWidth="1"/>
    <col min="5892" max="5892" width="13.42578125" style="5" customWidth="1"/>
    <col min="5893" max="5893" width="16.7109375" style="5" customWidth="1"/>
    <col min="5894" max="5894" width="13.42578125" style="5" customWidth="1"/>
    <col min="5895" max="5895" width="10.5703125" style="5" customWidth="1"/>
    <col min="5896" max="5896" width="11.28515625" style="5" customWidth="1"/>
    <col min="5897" max="5897" width="9.140625" style="5"/>
    <col min="5898" max="5898" width="14.7109375" style="5" customWidth="1"/>
    <col min="5899" max="5899" width="15" style="5" customWidth="1"/>
    <col min="5900" max="5900" width="15.85546875" style="5" customWidth="1"/>
    <col min="5901" max="6145" width="9.140625" style="5"/>
    <col min="6146" max="6146" width="7.5703125" style="5" customWidth="1"/>
    <col min="6147" max="6147" width="40.7109375" style="5" customWidth="1"/>
    <col min="6148" max="6148" width="13.42578125" style="5" customWidth="1"/>
    <col min="6149" max="6149" width="16.7109375" style="5" customWidth="1"/>
    <col min="6150" max="6150" width="13.42578125" style="5" customWidth="1"/>
    <col min="6151" max="6151" width="10.5703125" style="5" customWidth="1"/>
    <col min="6152" max="6152" width="11.28515625" style="5" customWidth="1"/>
    <col min="6153" max="6153" width="9.140625" style="5"/>
    <col min="6154" max="6154" width="14.7109375" style="5" customWidth="1"/>
    <col min="6155" max="6155" width="15" style="5" customWidth="1"/>
    <col min="6156" max="6156" width="15.85546875" style="5" customWidth="1"/>
    <col min="6157" max="6401" width="9.140625" style="5"/>
    <col min="6402" max="6402" width="7.5703125" style="5" customWidth="1"/>
    <col min="6403" max="6403" width="40.7109375" style="5" customWidth="1"/>
    <col min="6404" max="6404" width="13.42578125" style="5" customWidth="1"/>
    <col min="6405" max="6405" width="16.7109375" style="5" customWidth="1"/>
    <col min="6406" max="6406" width="13.42578125" style="5" customWidth="1"/>
    <col min="6407" max="6407" width="10.5703125" style="5" customWidth="1"/>
    <col min="6408" max="6408" width="11.28515625" style="5" customWidth="1"/>
    <col min="6409" max="6409" width="9.140625" style="5"/>
    <col min="6410" max="6410" width="14.7109375" style="5" customWidth="1"/>
    <col min="6411" max="6411" width="15" style="5" customWidth="1"/>
    <col min="6412" max="6412" width="15.85546875" style="5" customWidth="1"/>
    <col min="6413" max="6657" width="9.140625" style="5"/>
    <col min="6658" max="6658" width="7.5703125" style="5" customWidth="1"/>
    <col min="6659" max="6659" width="40.7109375" style="5" customWidth="1"/>
    <col min="6660" max="6660" width="13.42578125" style="5" customWidth="1"/>
    <col min="6661" max="6661" width="16.7109375" style="5" customWidth="1"/>
    <col min="6662" max="6662" width="13.42578125" style="5" customWidth="1"/>
    <col min="6663" max="6663" width="10.5703125" style="5" customWidth="1"/>
    <col min="6664" max="6664" width="11.28515625" style="5" customWidth="1"/>
    <col min="6665" max="6665" width="9.140625" style="5"/>
    <col min="6666" max="6666" width="14.7109375" style="5" customWidth="1"/>
    <col min="6667" max="6667" width="15" style="5" customWidth="1"/>
    <col min="6668" max="6668" width="15.85546875" style="5" customWidth="1"/>
    <col min="6669" max="6913" width="9.140625" style="5"/>
    <col min="6914" max="6914" width="7.5703125" style="5" customWidth="1"/>
    <col min="6915" max="6915" width="40.7109375" style="5" customWidth="1"/>
    <col min="6916" max="6916" width="13.42578125" style="5" customWidth="1"/>
    <col min="6917" max="6917" width="16.7109375" style="5" customWidth="1"/>
    <col min="6918" max="6918" width="13.42578125" style="5" customWidth="1"/>
    <col min="6919" max="6919" width="10.5703125" style="5" customWidth="1"/>
    <col min="6920" max="6920" width="11.28515625" style="5" customWidth="1"/>
    <col min="6921" max="6921" width="9.140625" style="5"/>
    <col min="6922" max="6922" width="14.7109375" style="5" customWidth="1"/>
    <col min="6923" max="6923" width="15" style="5" customWidth="1"/>
    <col min="6924" max="6924" width="15.85546875" style="5" customWidth="1"/>
    <col min="6925" max="7169" width="9.140625" style="5"/>
    <col min="7170" max="7170" width="7.5703125" style="5" customWidth="1"/>
    <col min="7171" max="7171" width="40.7109375" style="5" customWidth="1"/>
    <col min="7172" max="7172" width="13.42578125" style="5" customWidth="1"/>
    <col min="7173" max="7173" width="16.7109375" style="5" customWidth="1"/>
    <col min="7174" max="7174" width="13.42578125" style="5" customWidth="1"/>
    <col min="7175" max="7175" width="10.5703125" style="5" customWidth="1"/>
    <col min="7176" max="7176" width="11.28515625" style="5" customWidth="1"/>
    <col min="7177" max="7177" width="9.140625" style="5"/>
    <col min="7178" max="7178" width="14.7109375" style="5" customWidth="1"/>
    <col min="7179" max="7179" width="15" style="5" customWidth="1"/>
    <col min="7180" max="7180" width="15.85546875" style="5" customWidth="1"/>
    <col min="7181" max="7425" width="9.140625" style="5"/>
    <col min="7426" max="7426" width="7.5703125" style="5" customWidth="1"/>
    <col min="7427" max="7427" width="40.7109375" style="5" customWidth="1"/>
    <col min="7428" max="7428" width="13.42578125" style="5" customWidth="1"/>
    <col min="7429" max="7429" width="16.7109375" style="5" customWidth="1"/>
    <col min="7430" max="7430" width="13.42578125" style="5" customWidth="1"/>
    <col min="7431" max="7431" width="10.5703125" style="5" customWidth="1"/>
    <col min="7432" max="7432" width="11.28515625" style="5" customWidth="1"/>
    <col min="7433" max="7433" width="9.140625" style="5"/>
    <col min="7434" max="7434" width="14.7109375" style="5" customWidth="1"/>
    <col min="7435" max="7435" width="15" style="5" customWidth="1"/>
    <col min="7436" max="7436" width="15.85546875" style="5" customWidth="1"/>
    <col min="7437" max="7681" width="9.140625" style="5"/>
    <col min="7682" max="7682" width="7.5703125" style="5" customWidth="1"/>
    <col min="7683" max="7683" width="40.7109375" style="5" customWidth="1"/>
    <col min="7684" max="7684" width="13.42578125" style="5" customWidth="1"/>
    <col min="7685" max="7685" width="16.7109375" style="5" customWidth="1"/>
    <col min="7686" max="7686" width="13.42578125" style="5" customWidth="1"/>
    <col min="7687" max="7687" width="10.5703125" style="5" customWidth="1"/>
    <col min="7688" max="7688" width="11.28515625" style="5" customWidth="1"/>
    <col min="7689" max="7689" width="9.140625" style="5"/>
    <col min="7690" max="7690" width="14.7109375" style="5" customWidth="1"/>
    <col min="7691" max="7691" width="15" style="5" customWidth="1"/>
    <col min="7692" max="7692" width="15.85546875" style="5" customWidth="1"/>
    <col min="7693" max="7937" width="9.140625" style="5"/>
    <col min="7938" max="7938" width="7.5703125" style="5" customWidth="1"/>
    <col min="7939" max="7939" width="40.7109375" style="5" customWidth="1"/>
    <col min="7940" max="7940" width="13.42578125" style="5" customWidth="1"/>
    <col min="7941" max="7941" width="16.7109375" style="5" customWidth="1"/>
    <col min="7942" max="7942" width="13.42578125" style="5" customWidth="1"/>
    <col min="7943" max="7943" width="10.5703125" style="5" customWidth="1"/>
    <col min="7944" max="7944" width="11.28515625" style="5" customWidth="1"/>
    <col min="7945" max="7945" width="9.140625" style="5"/>
    <col min="7946" max="7946" width="14.7109375" style="5" customWidth="1"/>
    <col min="7947" max="7947" width="15" style="5" customWidth="1"/>
    <col min="7948" max="7948" width="15.85546875" style="5" customWidth="1"/>
    <col min="7949" max="8193" width="9.140625" style="5"/>
    <col min="8194" max="8194" width="7.5703125" style="5" customWidth="1"/>
    <col min="8195" max="8195" width="40.7109375" style="5" customWidth="1"/>
    <col min="8196" max="8196" width="13.42578125" style="5" customWidth="1"/>
    <col min="8197" max="8197" width="16.7109375" style="5" customWidth="1"/>
    <col min="8198" max="8198" width="13.42578125" style="5" customWidth="1"/>
    <col min="8199" max="8199" width="10.5703125" style="5" customWidth="1"/>
    <col min="8200" max="8200" width="11.28515625" style="5" customWidth="1"/>
    <col min="8201" max="8201" width="9.140625" style="5"/>
    <col min="8202" max="8202" width="14.7109375" style="5" customWidth="1"/>
    <col min="8203" max="8203" width="15" style="5" customWidth="1"/>
    <col min="8204" max="8204" width="15.85546875" style="5" customWidth="1"/>
    <col min="8205" max="8449" width="9.140625" style="5"/>
    <col min="8450" max="8450" width="7.5703125" style="5" customWidth="1"/>
    <col min="8451" max="8451" width="40.7109375" style="5" customWidth="1"/>
    <col min="8452" max="8452" width="13.42578125" style="5" customWidth="1"/>
    <col min="8453" max="8453" width="16.7109375" style="5" customWidth="1"/>
    <col min="8454" max="8454" width="13.42578125" style="5" customWidth="1"/>
    <col min="8455" max="8455" width="10.5703125" style="5" customWidth="1"/>
    <col min="8456" max="8456" width="11.28515625" style="5" customWidth="1"/>
    <col min="8457" max="8457" width="9.140625" style="5"/>
    <col min="8458" max="8458" width="14.7109375" style="5" customWidth="1"/>
    <col min="8459" max="8459" width="15" style="5" customWidth="1"/>
    <col min="8460" max="8460" width="15.85546875" style="5" customWidth="1"/>
    <col min="8461" max="8705" width="9.140625" style="5"/>
    <col min="8706" max="8706" width="7.5703125" style="5" customWidth="1"/>
    <col min="8707" max="8707" width="40.7109375" style="5" customWidth="1"/>
    <col min="8708" max="8708" width="13.42578125" style="5" customWidth="1"/>
    <col min="8709" max="8709" width="16.7109375" style="5" customWidth="1"/>
    <col min="8710" max="8710" width="13.42578125" style="5" customWidth="1"/>
    <col min="8711" max="8711" width="10.5703125" style="5" customWidth="1"/>
    <col min="8712" max="8712" width="11.28515625" style="5" customWidth="1"/>
    <col min="8713" max="8713" width="9.140625" style="5"/>
    <col min="8714" max="8714" width="14.7109375" style="5" customWidth="1"/>
    <col min="8715" max="8715" width="15" style="5" customWidth="1"/>
    <col min="8716" max="8716" width="15.85546875" style="5" customWidth="1"/>
    <col min="8717" max="8961" width="9.140625" style="5"/>
    <col min="8962" max="8962" width="7.5703125" style="5" customWidth="1"/>
    <col min="8963" max="8963" width="40.7109375" style="5" customWidth="1"/>
    <col min="8964" max="8964" width="13.42578125" style="5" customWidth="1"/>
    <col min="8965" max="8965" width="16.7109375" style="5" customWidth="1"/>
    <col min="8966" max="8966" width="13.42578125" style="5" customWidth="1"/>
    <col min="8967" max="8967" width="10.5703125" style="5" customWidth="1"/>
    <col min="8968" max="8968" width="11.28515625" style="5" customWidth="1"/>
    <col min="8969" max="8969" width="9.140625" style="5"/>
    <col min="8970" max="8970" width="14.7109375" style="5" customWidth="1"/>
    <col min="8971" max="8971" width="15" style="5" customWidth="1"/>
    <col min="8972" max="8972" width="15.85546875" style="5" customWidth="1"/>
    <col min="8973" max="9217" width="9.140625" style="5"/>
    <col min="9218" max="9218" width="7.5703125" style="5" customWidth="1"/>
    <col min="9219" max="9219" width="40.7109375" style="5" customWidth="1"/>
    <col min="9220" max="9220" width="13.42578125" style="5" customWidth="1"/>
    <col min="9221" max="9221" width="16.7109375" style="5" customWidth="1"/>
    <col min="9222" max="9222" width="13.42578125" style="5" customWidth="1"/>
    <col min="9223" max="9223" width="10.5703125" style="5" customWidth="1"/>
    <col min="9224" max="9224" width="11.28515625" style="5" customWidth="1"/>
    <col min="9225" max="9225" width="9.140625" style="5"/>
    <col min="9226" max="9226" width="14.7109375" style="5" customWidth="1"/>
    <col min="9227" max="9227" width="15" style="5" customWidth="1"/>
    <col min="9228" max="9228" width="15.85546875" style="5" customWidth="1"/>
    <col min="9229" max="9473" width="9.140625" style="5"/>
    <col min="9474" max="9474" width="7.5703125" style="5" customWidth="1"/>
    <col min="9475" max="9475" width="40.7109375" style="5" customWidth="1"/>
    <col min="9476" max="9476" width="13.42578125" style="5" customWidth="1"/>
    <col min="9477" max="9477" width="16.7109375" style="5" customWidth="1"/>
    <col min="9478" max="9478" width="13.42578125" style="5" customWidth="1"/>
    <col min="9479" max="9479" width="10.5703125" style="5" customWidth="1"/>
    <col min="9480" max="9480" width="11.28515625" style="5" customWidth="1"/>
    <col min="9481" max="9481" width="9.140625" style="5"/>
    <col min="9482" max="9482" width="14.7109375" style="5" customWidth="1"/>
    <col min="9483" max="9483" width="15" style="5" customWidth="1"/>
    <col min="9484" max="9484" width="15.85546875" style="5" customWidth="1"/>
    <col min="9485" max="9729" width="9.140625" style="5"/>
    <col min="9730" max="9730" width="7.5703125" style="5" customWidth="1"/>
    <col min="9731" max="9731" width="40.7109375" style="5" customWidth="1"/>
    <col min="9732" max="9732" width="13.42578125" style="5" customWidth="1"/>
    <col min="9733" max="9733" width="16.7109375" style="5" customWidth="1"/>
    <col min="9734" max="9734" width="13.42578125" style="5" customWidth="1"/>
    <col min="9735" max="9735" width="10.5703125" style="5" customWidth="1"/>
    <col min="9736" max="9736" width="11.28515625" style="5" customWidth="1"/>
    <col min="9737" max="9737" width="9.140625" style="5"/>
    <col min="9738" max="9738" width="14.7109375" style="5" customWidth="1"/>
    <col min="9739" max="9739" width="15" style="5" customWidth="1"/>
    <col min="9740" max="9740" width="15.85546875" style="5" customWidth="1"/>
    <col min="9741" max="9985" width="9.140625" style="5"/>
    <col min="9986" max="9986" width="7.5703125" style="5" customWidth="1"/>
    <col min="9987" max="9987" width="40.7109375" style="5" customWidth="1"/>
    <col min="9988" max="9988" width="13.42578125" style="5" customWidth="1"/>
    <col min="9989" max="9989" width="16.7109375" style="5" customWidth="1"/>
    <col min="9990" max="9990" width="13.42578125" style="5" customWidth="1"/>
    <col min="9991" max="9991" width="10.5703125" style="5" customWidth="1"/>
    <col min="9992" max="9992" width="11.28515625" style="5" customWidth="1"/>
    <col min="9993" max="9993" width="9.140625" style="5"/>
    <col min="9994" max="9994" width="14.7109375" style="5" customWidth="1"/>
    <col min="9995" max="9995" width="15" style="5" customWidth="1"/>
    <col min="9996" max="9996" width="15.85546875" style="5" customWidth="1"/>
    <col min="9997" max="10241" width="9.140625" style="5"/>
    <col min="10242" max="10242" width="7.5703125" style="5" customWidth="1"/>
    <col min="10243" max="10243" width="40.7109375" style="5" customWidth="1"/>
    <col min="10244" max="10244" width="13.42578125" style="5" customWidth="1"/>
    <col min="10245" max="10245" width="16.7109375" style="5" customWidth="1"/>
    <col min="10246" max="10246" width="13.42578125" style="5" customWidth="1"/>
    <col min="10247" max="10247" width="10.5703125" style="5" customWidth="1"/>
    <col min="10248" max="10248" width="11.28515625" style="5" customWidth="1"/>
    <col min="10249" max="10249" width="9.140625" style="5"/>
    <col min="10250" max="10250" width="14.7109375" style="5" customWidth="1"/>
    <col min="10251" max="10251" width="15" style="5" customWidth="1"/>
    <col min="10252" max="10252" width="15.85546875" style="5" customWidth="1"/>
    <col min="10253" max="10497" width="9.140625" style="5"/>
    <col min="10498" max="10498" width="7.5703125" style="5" customWidth="1"/>
    <col min="10499" max="10499" width="40.7109375" style="5" customWidth="1"/>
    <col min="10500" max="10500" width="13.42578125" style="5" customWidth="1"/>
    <col min="10501" max="10501" width="16.7109375" style="5" customWidth="1"/>
    <col min="10502" max="10502" width="13.42578125" style="5" customWidth="1"/>
    <col min="10503" max="10503" width="10.5703125" style="5" customWidth="1"/>
    <col min="10504" max="10504" width="11.28515625" style="5" customWidth="1"/>
    <col min="10505" max="10505" width="9.140625" style="5"/>
    <col min="10506" max="10506" width="14.7109375" style="5" customWidth="1"/>
    <col min="10507" max="10507" width="15" style="5" customWidth="1"/>
    <col min="10508" max="10508" width="15.85546875" style="5" customWidth="1"/>
    <col min="10509" max="10753" width="9.140625" style="5"/>
    <col min="10754" max="10754" width="7.5703125" style="5" customWidth="1"/>
    <col min="10755" max="10755" width="40.7109375" style="5" customWidth="1"/>
    <col min="10756" max="10756" width="13.42578125" style="5" customWidth="1"/>
    <col min="10757" max="10757" width="16.7109375" style="5" customWidth="1"/>
    <col min="10758" max="10758" width="13.42578125" style="5" customWidth="1"/>
    <col min="10759" max="10759" width="10.5703125" style="5" customWidth="1"/>
    <col min="10760" max="10760" width="11.28515625" style="5" customWidth="1"/>
    <col min="10761" max="10761" width="9.140625" style="5"/>
    <col min="10762" max="10762" width="14.7109375" style="5" customWidth="1"/>
    <col min="10763" max="10763" width="15" style="5" customWidth="1"/>
    <col min="10764" max="10764" width="15.85546875" style="5" customWidth="1"/>
    <col min="10765" max="11009" width="9.140625" style="5"/>
    <col min="11010" max="11010" width="7.5703125" style="5" customWidth="1"/>
    <col min="11011" max="11011" width="40.7109375" style="5" customWidth="1"/>
    <col min="11012" max="11012" width="13.42578125" style="5" customWidth="1"/>
    <col min="11013" max="11013" width="16.7109375" style="5" customWidth="1"/>
    <col min="11014" max="11014" width="13.42578125" style="5" customWidth="1"/>
    <col min="11015" max="11015" width="10.5703125" style="5" customWidth="1"/>
    <col min="11016" max="11016" width="11.28515625" style="5" customWidth="1"/>
    <col min="11017" max="11017" width="9.140625" style="5"/>
    <col min="11018" max="11018" width="14.7109375" style="5" customWidth="1"/>
    <col min="11019" max="11019" width="15" style="5" customWidth="1"/>
    <col min="11020" max="11020" width="15.85546875" style="5" customWidth="1"/>
    <col min="11021" max="11265" width="9.140625" style="5"/>
    <col min="11266" max="11266" width="7.5703125" style="5" customWidth="1"/>
    <col min="11267" max="11267" width="40.7109375" style="5" customWidth="1"/>
    <col min="11268" max="11268" width="13.42578125" style="5" customWidth="1"/>
    <col min="11269" max="11269" width="16.7109375" style="5" customWidth="1"/>
    <col min="11270" max="11270" width="13.42578125" style="5" customWidth="1"/>
    <col min="11271" max="11271" width="10.5703125" style="5" customWidth="1"/>
    <col min="11272" max="11272" width="11.28515625" style="5" customWidth="1"/>
    <col min="11273" max="11273" width="9.140625" style="5"/>
    <col min="11274" max="11274" width="14.7109375" style="5" customWidth="1"/>
    <col min="11275" max="11275" width="15" style="5" customWidth="1"/>
    <col min="11276" max="11276" width="15.85546875" style="5" customWidth="1"/>
    <col min="11277" max="11521" width="9.140625" style="5"/>
    <col min="11522" max="11522" width="7.5703125" style="5" customWidth="1"/>
    <col min="11523" max="11523" width="40.7109375" style="5" customWidth="1"/>
    <col min="11524" max="11524" width="13.42578125" style="5" customWidth="1"/>
    <col min="11525" max="11525" width="16.7109375" style="5" customWidth="1"/>
    <col min="11526" max="11526" width="13.42578125" style="5" customWidth="1"/>
    <col min="11527" max="11527" width="10.5703125" style="5" customWidth="1"/>
    <col min="11528" max="11528" width="11.28515625" style="5" customWidth="1"/>
    <col min="11529" max="11529" width="9.140625" style="5"/>
    <col min="11530" max="11530" width="14.7109375" style="5" customWidth="1"/>
    <col min="11531" max="11531" width="15" style="5" customWidth="1"/>
    <col min="11532" max="11532" width="15.85546875" style="5" customWidth="1"/>
    <col min="11533" max="11777" width="9.140625" style="5"/>
    <col min="11778" max="11778" width="7.5703125" style="5" customWidth="1"/>
    <col min="11779" max="11779" width="40.7109375" style="5" customWidth="1"/>
    <col min="11780" max="11780" width="13.42578125" style="5" customWidth="1"/>
    <col min="11781" max="11781" width="16.7109375" style="5" customWidth="1"/>
    <col min="11782" max="11782" width="13.42578125" style="5" customWidth="1"/>
    <col min="11783" max="11783" width="10.5703125" style="5" customWidth="1"/>
    <col min="11784" max="11784" width="11.28515625" style="5" customWidth="1"/>
    <col min="11785" max="11785" width="9.140625" style="5"/>
    <col min="11786" max="11786" width="14.7109375" style="5" customWidth="1"/>
    <col min="11787" max="11787" width="15" style="5" customWidth="1"/>
    <col min="11788" max="11788" width="15.85546875" style="5" customWidth="1"/>
    <col min="11789" max="12033" width="9.140625" style="5"/>
    <col min="12034" max="12034" width="7.5703125" style="5" customWidth="1"/>
    <col min="12035" max="12035" width="40.7109375" style="5" customWidth="1"/>
    <col min="12036" max="12036" width="13.42578125" style="5" customWidth="1"/>
    <col min="12037" max="12037" width="16.7109375" style="5" customWidth="1"/>
    <col min="12038" max="12038" width="13.42578125" style="5" customWidth="1"/>
    <col min="12039" max="12039" width="10.5703125" style="5" customWidth="1"/>
    <col min="12040" max="12040" width="11.28515625" style="5" customWidth="1"/>
    <col min="12041" max="12041" width="9.140625" style="5"/>
    <col min="12042" max="12042" width="14.7109375" style="5" customWidth="1"/>
    <col min="12043" max="12043" width="15" style="5" customWidth="1"/>
    <col min="12044" max="12044" width="15.85546875" style="5" customWidth="1"/>
    <col min="12045" max="12289" width="9.140625" style="5"/>
    <col min="12290" max="12290" width="7.5703125" style="5" customWidth="1"/>
    <col min="12291" max="12291" width="40.7109375" style="5" customWidth="1"/>
    <col min="12292" max="12292" width="13.42578125" style="5" customWidth="1"/>
    <col min="12293" max="12293" width="16.7109375" style="5" customWidth="1"/>
    <col min="12294" max="12294" width="13.42578125" style="5" customWidth="1"/>
    <col min="12295" max="12295" width="10.5703125" style="5" customWidth="1"/>
    <col min="12296" max="12296" width="11.28515625" style="5" customWidth="1"/>
    <col min="12297" max="12297" width="9.140625" style="5"/>
    <col min="12298" max="12298" width="14.7109375" style="5" customWidth="1"/>
    <col min="12299" max="12299" width="15" style="5" customWidth="1"/>
    <col min="12300" max="12300" width="15.85546875" style="5" customWidth="1"/>
    <col min="12301" max="12545" width="9.140625" style="5"/>
    <col min="12546" max="12546" width="7.5703125" style="5" customWidth="1"/>
    <col min="12547" max="12547" width="40.7109375" style="5" customWidth="1"/>
    <col min="12548" max="12548" width="13.42578125" style="5" customWidth="1"/>
    <col min="12549" max="12549" width="16.7109375" style="5" customWidth="1"/>
    <col min="12550" max="12550" width="13.42578125" style="5" customWidth="1"/>
    <col min="12551" max="12551" width="10.5703125" style="5" customWidth="1"/>
    <col min="12552" max="12552" width="11.28515625" style="5" customWidth="1"/>
    <col min="12553" max="12553" width="9.140625" style="5"/>
    <col min="12554" max="12554" width="14.7109375" style="5" customWidth="1"/>
    <col min="12555" max="12555" width="15" style="5" customWidth="1"/>
    <col min="12556" max="12556" width="15.85546875" style="5" customWidth="1"/>
    <col min="12557" max="12801" width="9.140625" style="5"/>
    <col min="12802" max="12802" width="7.5703125" style="5" customWidth="1"/>
    <col min="12803" max="12803" width="40.7109375" style="5" customWidth="1"/>
    <col min="12804" max="12804" width="13.42578125" style="5" customWidth="1"/>
    <col min="12805" max="12805" width="16.7109375" style="5" customWidth="1"/>
    <col min="12806" max="12806" width="13.42578125" style="5" customWidth="1"/>
    <col min="12807" max="12807" width="10.5703125" style="5" customWidth="1"/>
    <col min="12808" max="12808" width="11.28515625" style="5" customWidth="1"/>
    <col min="12809" max="12809" width="9.140625" style="5"/>
    <col min="12810" max="12810" width="14.7109375" style="5" customWidth="1"/>
    <col min="12811" max="12811" width="15" style="5" customWidth="1"/>
    <col min="12812" max="12812" width="15.85546875" style="5" customWidth="1"/>
    <col min="12813" max="13057" width="9.140625" style="5"/>
    <col min="13058" max="13058" width="7.5703125" style="5" customWidth="1"/>
    <col min="13059" max="13059" width="40.7109375" style="5" customWidth="1"/>
    <col min="13060" max="13060" width="13.42578125" style="5" customWidth="1"/>
    <col min="13061" max="13061" width="16.7109375" style="5" customWidth="1"/>
    <col min="13062" max="13062" width="13.42578125" style="5" customWidth="1"/>
    <col min="13063" max="13063" width="10.5703125" style="5" customWidth="1"/>
    <col min="13064" max="13064" width="11.28515625" style="5" customWidth="1"/>
    <col min="13065" max="13065" width="9.140625" style="5"/>
    <col min="13066" max="13066" width="14.7109375" style="5" customWidth="1"/>
    <col min="13067" max="13067" width="15" style="5" customWidth="1"/>
    <col min="13068" max="13068" width="15.85546875" style="5" customWidth="1"/>
    <col min="13069" max="13313" width="9.140625" style="5"/>
    <col min="13314" max="13314" width="7.5703125" style="5" customWidth="1"/>
    <col min="13315" max="13315" width="40.7109375" style="5" customWidth="1"/>
    <col min="13316" max="13316" width="13.42578125" style="5" customWidth="1"/>
    <col min="13317" max="13317" width="16.7109375" style="5" customWidth="1"/>
    <col min="13318" max="13318" width="13.42578125" style="5" customWidth="1"/>
    <col min="13319" max="13319" width="10.5703125" style="5" customWidth="1"/>
    <col min="13320" max="13320" width="11.28515625" style="5" customWidth="1"/>
    <col min="13321" max="13321" width="9.140625" style="5"/>
    <col min="13322" max="13322" width="14.7109375" style="5" customWidth="1"/>
    <col min="13323" max="13323" width="15" style="5" customWidth="1"/>
    <col min="13324" max="13324" width="15.85546875" style="5" customWidth="1"/>
    <col min="13325" max="13569" width="9.140625" style="5"/>
    <col min="13570" max="13570" width="7.5703125" style="5" customWidth="1"/>
    <col min="13571" max="13571" width="40.7109375" style="5" customWidth="1"/>
    <col min="13572" max="13572" width="13.42578125" style="5" customWidth="1"/>
    <col min="13573" max="13573" width="16.7109375" style="5" customWidth="1"/>
    <col min="13574" max="13574" width="13.42578125" style="5" customWidth="1"/>
    <col min="13575" max="13575" width="10.5703125" style="5" customWidth="1"/>
    <col min="13576" max="13576" width="11.28515625" style="5" customWidth="1"/>
    <col min="13577" max="13577" width="9.140625" style="5"/>
    <col min="13578" max="13578" width="14.7109375" style="5" customWidth="1"/>
    <col min="13579" max="13579" width="15" style="5" customWidth="1"/>
    <col min="13580" max="13580" width="15.85546875" style="5" customWidth="1"/>
    <col min="13581" max="13825" width="9.140625" style="5"/>
    <col min="13826" max="13826" width="7.5703125" style="5" customWidth="1"/>
    <col min="13827" max="13827" width="40.7109375" style="5" customWidth="1"/>
    <col min="13828" max="13828" width="13.42578125" style="5" customWidth="1"/>
    <col min="13829" max="13829" width="16.7109375" style="5" customWidth="1"/>
    <col min="13830" max="13830" width="13.42578125" style="5" customWidth="1"/>
    <col min="13831" max="13831" width="10.5703125" style="5" customWidth="1"/>
    <col min="13832" max="13832" width="11.28515625" style="5" customWidth="1"/>
    <col min="13833" max="13833" width="9.140625" style="5"/>
    <col min="13834" max="13834" width="14.7109375" style="5" customWidth="1"/>
    <col min="13835" max="13835" width="15" style="5" customWidth="1"/>
    <col min="13836" max="13836" width="15.85546875" style="5" customWidth="1"/>
    <col min="13837" max="14081" width="9.140625" style="5"/>
    <col min="14082" max="14082" width="7.5703125" style="5" customWidth="1"/>
    <col min="14083" max="14083" width="40.7109375" style="5" customWidth="1"/>
    <col min="14084" max="14084" width="13.42578125" style="5" customWidth="1"/>
    <col min="14085" max="14085" width="16.7109375" style="5" customWidth="1"/>
    <col min="14086" max="14086" width="13.42578125" style="5" customWidth="1"/>
    <col min="14087" max="14087" width="10.5703125" style="5" customWidth="1"/>
    <col min="14088" max="14088" width="11.28515625" style="5" customWidth="1"/>
    <col min="14089" max="14089" width="9.140625" style="5"/>
    <col min="14090" max="14090" width="14.7109375" style="5" customWidth="1"/>
    <col min="14091" max="14091" width="15" style="5" customWidth="1"/>
    <col min="14092" max="14092" width="15.85546875" style="5" customWidth="1"/>
    <col min="14093" max="14337" width="9.140625" style="5"/>
    <col min="14338" max="14338" width="7.5703125" style="5" customWidth="1"/>
    <col min="14339" max="14339" width="40.7109375" style="5" customWidth="1"/>
    <col min="14340" max="14340" width="13.42578125" style="5" customWidth="1"/>
    <col min="14341" max="14341" width="16.7109375" style="5" customWidth="1"/>
    <col min="14342" max="14342" width="13.42578125" style="5" customWidth="1"/>
    <col min="14343" max="14343" width="10.5703125" style="5" customWidth="1"/>
    <col min="14344" max="14344" width="11.28515625" style="5" customWidth="1"/>
    <col min="14345" max="14345" width="9.140625" style="5"/>
    <col min="14346" max="14346" width="14.7109375" style="5" customWidth="1"/>
    <col min="14347" max="14347" width="15" style="5" customWidth="1"/>
    <col min="14348" max="14348" width="15.85546875" style="5" customWidth="1"/>
    <col min="14349" max="14593" width="9.140625" style="5"/>
    <col min="14594" max="14594" width="7.5703125" style="5" customWidth="1"/>
    <col min="14595" max="14595" width="40.7109375" style="5" customWidth="1"/>
    <col min="14596" max="14596" width="13.42578125" style="5" customWidth="1"/>
    <col min="14597" max="14597" width="16.7109375" style="5" customWidth="1"/>
    <col min="14598" max="14598" width="13.42578125" style="5" customWidth="1"/>
    <col min="14599" max="14599" width="10.5703125" style="5" customWidth="1"/>
    <col min="14600" max="14600" width="11.28515625" style="5" customWidth="1"/>
    <col min="14601" max="14601" width="9.140625" style="5"/>
    <col min="14602" max="14602" width="14.7109375" style="5" customWidth="1"/>
    <col min="14603" max="14603" width="15" style="5" customWidth="1"/>
    <col min="14604" max="14604" width="15.85546875" style="5" customWidth="1"/>
    <col min="14605" max="14849" width="9.140625" style="5"/>
    <col min="14850" max="14850" width="7.5703125" style="5" customWidth="1"/>
    <col min="14851" max="14851" width="40.7109375" style="5" customWidth="1"/>
    <col min="14852" max="14852" width="13.42578125" style="5" customWidth="1"/>
    <col min="14853" max="14853" width="16.7109375" style="5" customWidth="1"/>
    <col min="14854" max="14854" width="13.42578125" style="5" customWidth="1"/>
    <col min="14855" max="14855" width="10.5703125" style="5" customWidth="1"/>
    <col min="14856" max="14856" width="11.28515625" style="5" customWidth="1"/>
    <col min="14857" max="14857" width="9.140625" style="5"/>
    <col min="14858" max="14858" width="14.7109375" style="5" customWidth="1"/>
    <col min="14859" max="14859" width="15" style="5" customWidth="1"/>
    <col min="14860" max="14860" width="15.85546875" style="5" customWidth="1"/>
    <col min="14861" max="15105" width="9.140625" style="5"/>
    <col min="15106" max="15106" width="7.5703125" style="5" customWidth="1"/>
    <col min="15107" max="15107" width="40.7109375" style="5" customWidth="1"/>
    <col min="15108" max="15108" width="13.42578125" style="5" customWidth="1"/>
    <col min="15109" max="15109" width="16.7109375" style="5" customWidth="1"/>
    <col min="15110" max="15110" width="13.42578125" style="5" customWidth="1"/>
    <col min="15111" max="15111" width="10.5703125" style="5" customWidth="1"/>
    <col min="15112" max="15112" width="11.28515625" style="5" customWidth="1"/>
    <col min="15113" max="15113" width="9.140625" style="5"/>
    <col min="15114" max="15114" width="14.7109375" style="5" customWidth="1"/>
    <col min="15115" max="15115" width="15" style="5" customWidth="1"/>
    <col min="15116" max="15116" width="15.85546875" style="5" customWidth="1"/>
    <col min="15117" max="15361" width="9.140625" style="5"/>
    <col min="15362" max="15362" width="7.5703125" style="5" customWidth="1"/>
    <col min="15363" max="15363" width="40.7109375" style="5" customWidth="1"/>
    <col min="15364" max="15364" width="13.42578125" style="5" customWidth="1"/>
    <col min="15365" max="15365" width="16.7109375" style="5" customWidth="1"/>
    <col min="15366" max="15366" width="13.42578125" style="5" customWidth="1"/>
    <col min="15367" max="15367" width="10.5703125" style="5" customWidth="1"/>
    <col min="15368" max="15368" width="11.28515625" style="5" customWidth="1"/>
    <col min="15369" max="15369" width="9.140625" style="5"/>
    <col min="15370" max="15370" width="14.7109375" style="5" customWidth="1"/>
    <col min="15371" max="15371" width="15" style="5" customWidth="1"/>
    <col min="15372" max="15372" width="15.85546875" style="5" customWidth="1"/>
    <col min="15373" max="15617" width="9.140625" style="5"/>
    <col min="15618" max="15618" width="7.5703125" style="5" customWidth="1"/>
    <col min="15619" max="15619" width="40.7109375" style="5" customWidth="1"/>
    <col min="15620" max="15620" width="13.42578125" style="5" customWidth="1"/>
    <col min="15621" max="15621" width="16.7109375" style="5" customWidth="1"/>
    <col min="15622" max="15622" width="13.42578125" style="5" customWidth="1"/>
    <col min="15623" max="15623" width="10.5703125" style="5" customWidth="1"/>
    <col min="15624" max="15624" width="11.28515625" style="5" customWidth="1"/>
    <col min="15625" max="15625" width="9.140625" style="5"/>
    <col min="15626" max="15626" width="14.7109375" style="5" customWidth="1"/>
    <col min="15627" max="15627" width="15" style="5" customWidth="1"/>
    <col min="15628" max="15628" width="15.85546875" style="5" customWidth="1"/>
    <col min="15629" max="15873" width="9.140625" style="5"/>
    <col min="15874" max="15874" width="7.5703125" style="5" customWidth="1"/>
    <col min="15875" max="15875" width="40.7109375" style="5" customWidth="1"/>
    <col min="15876" max="15876" width="13.42578125" style="5" customWidth="1"/>
    <col min="15877" max="15877" width="16.7109375" style="5" customWidth="1"/>
    <col min="15878" max="15878" width="13.42578125" style="5" customWidth="1"/>
    <col min="15879" max="15879" width="10.5703125" style="5" customWidth="1"/>
    <col min="15880" max="15880" width="11.28515625" style="5" customWidth="1"/>
    <col min="15881" max="15881" width="9.140625" style="5"/>
    <col min="15882" max="15882" width="14.7109375" style="5" customWidth="1"/>
    <col min="15883" max="15883" width="15" style="5" customWidth="1"/>
    <col min="15884" max="15884" width="15.85546875" style="5" customWidth="1"/>
    <col min="15885" max="16129" width="9.140625" style="5"/>
    <col min="16130" max="16130" width="7.5703125" style="5" customWidth="1"/>
    <col min="16131" max="16131" width="40.7109375" style="5" customWidth="1"/>
    <col min="16132" max="16132" width="13.42578125" style="5" customWidth="1"/>
    <col min="16133" max="16133" width="16.7109375" style="5" customWidth="1"/>
    <col min="16134" max="16134" width="13.42578125" style="5" customWidth="1"/>
    <col min="16135" max="16135" width="10.5703125" style="5" customWidth="1"/>
    <col min="16136" max="16136" width="11.28515625" style="5" customWidth="1"/>
    <col min="16137" max="16137" width="9.140625" style="5"/>
    <col min="16138" max="16138" width="14.7109375" style="5" customWidth="1"/>
    <col min="16139" max="16139" width="15" style="5" customWidth="1"/>
    <col min="16140" max="16140" width="15.85546875" style="5" customWidth="1"/>
    <col min="16141" max="16384" width="9.140625" style="5"/>
  </cols>
  <sheetData>
    <row r="2" spans="1:12" ht="48" customHeight="1">
      <c r="A2" s="91" t="s">
        <v>163</v>
      </c>
      <c r="B2" s="91"/>
      <c r="C2" s="91"/>
      <c r="D2" s="91"/>
      <c r="E2" s="91"/>
      <c r="F2" s="91"/>
      <c r="G2" s="91"/>
      <c r="H2" s="91"/>
    </row>
    <row r="3" spans="1:12" ht="23.25" customHeight="1">
      <c r="A3" s="95"/>
      <c r="B3" s="95"/>
      <c r="C3" s="95"/>
      <c r="D3" s="95"/>
      <c r="E3" s="95"/>
      <c r="F3" s="95"/>
      <c r="G3" s="95"/>
      <c r="H3" s="95"/>
    </row>
    <row r="4" spans="1:12" ht="18.75">
      <c r="A4" s="92" t="s">
        <v>41</v>
      </c>
      <c r="B4" s="92"/>
      <c r="C4" s="92"/>
      <c r="D4" s="92"/>
      <c r="E4" s="92"/>
      <c r="F4" s="92"/>
      <c r="G4" s="92"/>
      <c r="H4" s="92"/>
    </row>
    <row r="5" spans="1:12" ht="18.75">
      <c r="A5" s="93" t="s">
        <v>42</v>
      </c>
      <c r="B5" s="93"/>
      <c r="C5" s="93"/>
      <c r="D5" s="93"/>
      <c r="E5" s="93"/>
      <c r="F5" s="93"/>
      <c r="G5" s="93"/>
      <c r="H5" s="93"/>
    </row>
    <row r="6" spans="1:12" ht="9" customHeight="1">
      <c r="A6" s="6"/>
      <c r="B6" s="6"/>
      <c r="C6" s="6"/>
      <c r="D6" s="6"/>
      <c r="E6" s="6"/>
      <c r="F6" s="7"/>
      <c r="G6" s="7"/>
      <c r="H6" s="7"/>
    </row>
    <row r="7" spans="1:12" s="20" customFormat="1" ht="42.75" customHeight="1">
      <c r="A7" s="18" t="s">
        <v>0</v>
      </c>
      <c r="B7" s="18" t="s">
        <v>1</v>
      </c>
      <c r="C7" s="18" t="s">
        <v>164</v>
      </c>
      <c r="D7" s="18" t="s">
        <v>160</v>
      </c>
      <c r="E7" s="18" t="s">
        <v>161</v>
      </c>
      <c r="F7" s="19" t="s">
        <v>162</v>
      </c>
      <c r="G7" s="19" t="s">
        <v>43</v>
      </c>
      <c r="H7" s="19" t="s">
        <v>43</v>
      </c>
      <c r="K7" s="21"/>
    </row>
    <row r="8" spans="1:12" s="20" customFormat="1" ht="18" customHeight="1">
      <c r="A8" s="18"/>
      <c r="B8" s="22">
        <v>1</v>
      </c>
      <c r="C8" s="22">
        <v>2</v>
      </c>
      <c r="D8" s="22">
        <v>3</v>
      </c>
      <c r="E8" s="22">
        <v>4</v>
      </c>
      <c r="F8" s="23">
        <v>5</v>
      </c>
      <c r="G8" s="57" t="s">
        <v>126</v>
      </c>
      <c r="H8" s="57" t="s">
        <v>127</v>
      </c>
      <c r="K8" s="21"/>
    </row>
    <row r="9" spans="1:12" s="20" customFormat="1" ht="12.75">
      <c r="A9" s="18">
        <v>6</v>
      </c>
      <c r="B9" s="24" t="s">
        <v>44</v>
      </c>
      <c r="C9" s="25">
        <f>+'EKONOMSKA KLASIFIKACIJA'!D5</f>
        <v>1155751.54</v>
      </c>
      <c r="D9" s="25">
        <f>+'EKONOMSKA KLASIFIKACIJA'!E5</f>
        <v>2803665</v>
      </c>
      <c r="E9" s="25">
        <f>+'EKONOMSKA KLASIFIKACIJA'!F5</f>
        <v>2803665</v>
      </c>
      <c r="F9" s="25">
        <f>+'EKONOMSKA KLASIFIKACIJA'!G5</f>
        <v>1375365.6400000001</v>
      </c>
      <c r="G9" s="65">
        <f t="shared" ref="G9:G13" si="0">IFERROR(F9/C9,)</f>
        <v>1.190018435969378</v>
      </c>
      <c r="H9" s="65">
        <f t="shared" ref="H9:H13" si="1">IFERROR(F9/E9,)</f>
        <v>0.49055990640821928</v>
      </c>
      <c r="J9" s="26"/>
      <c r="K9" s="27"/>
      <c r="L9" s="26"/>
    </row>
    <row r="10" spans="1:12" s="20" customFormat="1" ht="12.75">
      <c r="A10" s="18">
        <v>7</v>
      </c>
      <c r="B10" s="24" t="s">
        <v>45</v>
      </c>
      <c r="C10" s="28">
        <f>+'EKONOMSKA KLASIFIKACIJA'!D28</f>
        <v>90.67</v>
      </c>
      <c r="D10" s="28">
        <f>+'EKONOMSKA KLASIFIKACIJA'!E28</f>
        <v>0</v>
      </c>
      <c r="E10" s="28">
        <f>+'EKONOMSKA KLASIFIKACIJA'!F28</f>
        <v>0</v>
      </c>
      <c r="F10" s="28">
        <f>+'EKONOMSKA KLASIFIKACIJA'!G28</f>
        <v>58.94</v>
      </c>
      <c r="G10" s="65">
        <f t="shared" si="0"/>
        <v>0.65004963052828935</v>
      </c>
      <c r="H10" s="65">
        <f t="shared" si="1"/>
        <v>0</v>
      </c>
      <c r="K10" s="26"/>
      <c r="L10" s="26"/>
    </row>
    <row r="11" spans="1:12" s="20" customFormat="1" ht="12.75">
      <c r="A11" s="18">
        <v>3</v>
      </c>
      <c r="B11" s="24" t="s">
        <v>46</v>
      </c>
      <c r="C11" s="29">
        <f>+'EKONOMSKA KLASIFIKACIJA'!D32</f>
        <v>1137292.48</v>
      </c>
      <c r="D11" s="29">
        <f>+'EKONOMSKA KLASIFIKACIJA'!E32</f>
        <v>2725822</v>
      </c>
      <c r="E11" s="29">
        <f>+'EKONOMSKA KLASIFIKACIJA'!F32</f>
        <v>2725822</v>
      </c>
      <c r="F11" s="29">
        <f>+'EKONOMSKA KLASIFIKACIJA'!G32</f>
        <v>1346603.36</v>
      </c>
      <c r="G11" s="65">
        <f t="shared" si="0"/>
        <v>1.1840431407758891</v>
      </c>
      <c r="H11" s="65">
        <f t="shared" si="1"/>
        <v>0.49401734962884591</v>
      </c>
      <c r="K11" s="26"/>
      <c r="L11" s="26"/>
    </row>
    <row r="12" spans="1:12" s="20" customFormat="1" ht="12.75">
      <c r="A12" s="18">
        <v>4</v>
      </c>
      <c r="B12" s="24" t="s">
        <v>47</v>
      </c>
      <c r="C12" s="28">
        <f>+'EKONOMSKA KLASIFIKACIJA'!D80</f>
        <v>14905.74</v>
      </c>
      <c r="D12" s="28">
        <f>+'EKONOMSKA KLASIFIKACIJA'!E80</f>
        <v>77843</v>
      </c>
      <c r="E12" s="28">
        <f>+'EKONOMSKA KLASIFIKACIJA'!F80</f>
        <v>77843</v>
      </c>
      <c r="F12" s="28">
        <f>+'EKONOMSKA KLASIFIKACIJA'!G80</f>
        <v>2498.56</v>
      </c>
      <c r="G12" s="65">
        <f t="shared" si="0"/>
        <v>0.1676240159831045</v>
      </c>
      <c r="H12" s="65">
        <f t="shared" si="1"/>
        <v>3.2097426872037302E-2</v>
      </c>
      <c r="J12" s="26"/>
      <c r="K12" s="26"/>
      <c r="L12" s="26"/>
    </row>
    <row r="13" spans="1:12" s="20" customFormat="1" ht="12.75">
      <c r="A13" s="18"/>
      <c r="B13" s="24" t="s">
        <v>48</v>
      </c>
      <c r="C13" s="29">
        <f>((C9+C10)-(C11+C12))</f>
        <v>3643.9899999999907</v>
      </c>
      <c r="D13" s="29">
        <f t="shared" ref="D13:F13" si="2">((D9+D10)-(D11+D12))</f>
        <v>0</v>
      </c>
      <c r="E13" s="29">
        <f t="shared" si="2"/>
        <v>0</v>
      </c>
      <c r="F13" s="29">
        <f t="shared" si="2"/>
        <v>26322.659999999916</v>
      </c>
      <c r="G13" s="65">
        <f t="shared" si="0"/>
        <v>7.2235818429798062</v>
      </c>
      <c r="H13" s="65">
        <f t="shared" si="1"/>
        <v>0</v>
      </c>
      <c r="K13" s="26"/>
      <c r="L13" s="26"/>
    </row>
    <row r="14" spans="1:12">
      <c r="A14" s="9"/>
      <c r="B14" s="9"/>
      <c r="C14" s="9"/>
      <c r="D14" s="9"/>
      <c r="E14" s="9"/>
      <c r="F14" s="7"/>
      <c r="G14" s="7"/>
      <c r="H14" s="7"/>
      <c r="K14" s="8"/>
      <c r="L14" s="8"/>
    </row>
    <row r="15" spans="1:12" ht="18.75">
      <c r="A15" s="94" t="s">
        <v>49</v>
      </c>
      <c r="B15" s="94"/>
      <c r="C15" s="94"/>
      <c r="D15" s="94"/>
      <c r="E15" s="94"/>
      <c r="F15" s="94"/>
      <c r="G15" s="94"/>
      <c r="H15" s="94"/>
      <c r="K15" s="8"/>
      <c r="L15" s="8"/>
    </row>
    <row r="16" spans="1:12" ht="9" customHeight="1">
      <c r="A16" s="10"/>
      <c r="B16" s="9"/>
      <c r="C16" s="9"/>
      <c r="D16" s="9"/>
      <c r="E16" s="9"/>
      <c r="F16" s="7"/>
      <c r="G16" s="7"/>
      <c r="H16" s="7"/>
      <c r="K16" s="8"/>
      <c r="L16" s="8"/>
    </row>
    <row r="17" spans="1:12" s="20" customFormat="1" ht="42.75" customHeight="1">
      <c r="A17" s="18" t="s">
        <v>0</v>
      </c>
      <c r="B17" s="18" t="s">
        <v>1</v>
      </c>
      <c r="C17" s="18" t="s">
        <v>164</v>
      </c>
      <c r="D17" s="18" t="s">
        <v>160</v>
      </c>
      <c r="E17" s="18" t="s">
        <v>161</v>
      </c>
      <c r="F17" s="19" t="s">
        <v>162</v>
      </c>
      <c r="G17" s="19" t="s">
        <v>43</v>
      </c>
      <c r="H17" s="19" t="s">
        <v>43</v>
      </c>
      <c r="K17" s="26"/>
      <c r="L17" s="26"/>
    </row>
    <row r="18" spans="1:12" s="20" customFormat="1" ht="25.5">
      <c r="A18" s="18">
        <v>8</v>
      </c>
      <c r="B18" s="24" t="s">
        <v>50</v>
      </c>
      <c r="C18" s="28">
        <v>0</v>
      </c>
      <c r="D18" s="28">
        <v>0</v>
      </c>
      <c r="E18" s="28">
        <v>0</v>
      </c>
      <c r="F18" s="28">
        <v>0</v>
      </c>
      <c r="G18" s="65">
        <f t="shared" ref="G18:G20" si="3">IFERROR(F18/C18,)</f>
        <v>0</v>
      </c>
      <c r="H18" s="65">
        <f t="shared" ref="H18:H20" si="4">IFERROR(F18/E18,)</f>
        <v>0</v>
      </c>
      <c r="J18" s="26"/>
      <c r="K18" s="26"/>
      <c r="L18" s="26"/>
    </row>
    <row r="19" spans="1:12" s="20" customFormat="1" ht="25.5">
      <c r="A19" s="18">
        <v>5</v>
      </c>
      <c r="B19" s="24" t="s">
        <v>51</v>
      </c>
      <c r="C19" s="28">
        <v>0</v>
      </c>
      <c r="D19" s="28">
        <v>0</v>
      </c>
      <c r="E19" s="28">
        <v>0</v>
      </c>
      <c r="F19" s="28">
        <v>0</v>
      </c>
      <c r="G19" s="65">
        <f t="shared" si="3"/>
        <v>0</v>
      </c>
      <c r="H19" s="65">
        <f t="shared" si="4"/>
        <v>0</v>
      </c>
      <c r="J19" s="26"/>
      <c r="K19" s="26"/>
      <c r="L19" s="26"/>
    </row>
    <row r="20" spans="1:12" s="20" customFormat="1" ht="18.75" customHeight="1">
      <c r="A20" s="18"/>
      <c r="B20" s="24" t="s">
        <v>52</v>
      </c>
      <c r="C20" s="28">
        <f>C18-C19</f>
        <v>0</v>
      </c>
      <c r="D20" s="28">
        <f>D18-D19</f>
        <v>0</v>
      </c>
      <c r="E20" s="28">
        <f>E18-E19</f>
        <v>0</v>
      </c>
      <c r="F20" s="28">
        <f>F18-F19</f>
        <v>0</v>
      </c>
      <c r="G20" s="65">
        <f t="shared" si="3"/>
        <v>0</v>
      </c>
      <c r="H20" s="65">
        <f t="shared" si="4"/>
        <v>0</v>
      </c>
      <c r="J20" s="26"/>
      <c r="K20" s="26"/>
      <c r="L20" s="26"/>
    </row>
    <row r="21" spans="1:12">
      <c r="A21" s="11"/>
      <c r="B21" s="11"/>
      <c r="C21" s="11"/>
      <c r="D21" s="11"/>
      <c r="E21" s="11"/>
      <c r="F21" s="12"/>
      <c r="G21" s="13"/>
      <c r="H21" s="13"/>
      <c r="J21" s="8"/>
      <c r="K21" s="8"/>
      <c r="L21" s="8"/>
    </row>
    <row r="22" spans="1:12" ht="23.25" customHeight="1">
      <c r="A22" s="94" t="s">
        <v>53</v>
      </c>
      <c r="B22" s="94"/>
      <c r="C22" s="94"/>
      <c r="D22" s="94"/>
      <c r="E22" s="94"/>
      <c r="F22" s="94"/>
      <c r="G22" s="94"/>
      <c r="H22" s="94"/>
      <c r="J22" s="8"/>
      <c r="K22" s="8"/>
      <c r="L22" s="8"/>
    </row>
    <row r="23" spans="1:12" ht="13.5" customHeight="1">
      <c r="A23" s="10"/>
      <c r="B23" s="9"/>
      <c r="C23" s="9"/>
      <c r="D23" s="9"/>
      <c r="E23" s="9"/>
      <c r="F23" s="7"/>
      <c r="G23" s="14"/>
      <c r="H23" s="14"/>
      <c r="J23" s="8"/>
      <c r="K23" s="8"/>
      <c r="L23" s="8"/>
    </row>
    <row r="24" spans="1:12" s="20" customFormat="1" ht="42.75" customHeight="1">
      <c r="A24" s="15"/>
      <c r="B24" s="18" t="s">
        <v>1</v>
      </c>
      <c r="C24" s="18" t="s">
        <v>164</v>
      </c>
      <c r="D24" s="18" t="s">
        <v>160</v>
      </c>
      <c r="E24" s="18" t="s">
        <v>161</v>
      </c>
      <c r="F24" s="19" t="s">
        <v>162</v>
      </c>
      <c r="G24" s="19" t="s">
        <v>43</v>
      </c>
      <c r="H24" s="19" t="s">
        <v>43</v>
      </c>
      <c r="J24" s="26"/>
      <c r="K24" s="26"/>
      <c r="L24" s="26"/>
    </row>
    <row r="25" spans="1:12" s="20" customFormat="1" ht="12.75">
      <c r="A25" s="24"/>
      <c r="B25" s="24" t="s">
        <v>54</v>
      </c>
      <c r="C25" s="30">
        <f>+'EKONOMSKA KLASIFIKACIJA'!D27</f>
        <v>3731.89</v>
      </c>
      <c r="D25" s="30">
        <f>+'EKONOMSKA KLASIFIKACIJA'!E27</f>
        <v>0</v>
      </c>
      <c r="E25" s="30">
        <f>+'EKONOMSKA KLASIFIKACIJA'!F27</f>
        <v>0</v>
      </c>
      <c r="F25" s="30">
        <f>+'EKONOMSKA KLASIFIKACIJA'!G27</f>
        <v>1441.53</v>
      </c>
      <c r="G25" s="65">
        <f t="shared" ref="G25" si="5">IFERROR(F25/C25,)</f>
        <v>0.38627344321510015</v>
      </c>
      <c r="H25" s="65">
        <f t="shared" ref="H25" si="6">IFERROR(F25/E25,)</f>
        <v>0</v>
      </c>
      <c r="J25" s="26"/>
      <c r="K25" s="26"/>
      <c r="L25" s="26"/>
    </row>
    <row r="26" spans="1:12" ht="11.25" customHeight="1">
      <c r="A26" s="11"/>
      <c r="B26" s="11"/>
      <c r="C26" s="16"/>
      <c r="D26" s="16"/>
      <c r="E26" s="16"/>
      <c r="F26" s="12"/>
      <c r="G26" s="13"/>
      <c r="H26" s="13"/>
      <c r="J26" s="8"/>
      <c r="K26" s="8"/>
      <c r="L26" s="8"/>
    </row>
    <row r="27" spans="1:12">
      <c r="A27" s="11"/>
      <c r="B27" s="11"/>
      <c r="C27" s="16"/>
      <c r="D27" s="16"/>
      <c r="E27" s="16"/>
      <c r="F27" s="12"/>
      <c r="G27" s="13"/>
      <c r="H27" s="13"/>
      <c r="J27" s="8"/>
      <c r="K27" s="8"/>
      <c r="L27" s="8"/>
    </row>
    <row r="28" spans="1:12" s="20" customFormat="1" ht="25.5">
      <c r="A28" s="24"/>
      <c r="B28" s="24" t="s">
        <v>55</v>
      </c>
      <c r="C28" s="30">
        <f>C13+C20+C25</f>
        <v>7375.8799999999901</v>
      </c>
      <c r="D28" s="30">
        <f t="shared" ref="D28:F28" si="7">D13+D20+D25</f>
        <v>0</v>
      </c>
      <c r="E28" s="30">
        <f t="shared" si="7"/>
        <v>0</v>
      </c>
      <c r="F28" s="30">
        <f t="shared" si="7"/>
        <v>27764.189999999915</v>
      </c>
      <c r="G28" s="65">
        <f t="shared" ref="G28" si="8">IFERROR(F28/C28,)</f>
        <v>3.7641867817806083</v>
      </c>
      <c r="H28" s="65">
        <f t="shared" ref="H28" si="9">IFERROR(F28/E28,)</f>
        <v>0</v>
      </c>
      <c r="K28" s="26"/>
      <c r="L28" s="26"/>
    </row>
    <row r="29" spans="1:12">
      <c r="K29" s="8"/>
      <c r="L29" s="8"/>
    </row>
  </sheetData>
  <mergeCells count="6">
    <mergeCell ref="A2:H2"/>
    <mergeCell ref="A4:H4"/>
    <mergeCell ref="A5:H5"/>
    <mergeCell ref="A15:H15"/>
    <mergeCell ref="A22:H22"/>
    <mergeCell ref="A3:H3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4" firstPageNumber="5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5F8B-247E-40A1-B760-3F671286B846}">
  <sheetPr codeName="Sheet9"/>
  <dimension ref="A1:N178"/>
  <sheetViews>
    <sheetView showGridLines="0" zoomScaleNormal="100" workbookViewId="0">
      <pane xSplit="3" ySplit="4" topLeftCell="D5" activePane="bottomRight" state="frozen"/>
      <selection activeCell="A11" sqref="A11:I11"/>
      <selection pane="topRight" activeCell="A11" sqref="A11:I11"/>
      <selection pane="bottomLeft" activeCell="A11" sqref="A11:I11"/>
      <selection pane="bottomRight" activeCell="D5" sqref="D5"/>
    </sheetView>
  </sheetViews>
  <sheetFormatPr defaultRowHeight="12.75"/>
  <cols>
    <col min="1" max="2" width="5" style="36" bestFit="1" customWidth="1"/>
    <col min="3" max="3" width="66.85546875" style="31" customWidth="1"/>
    <col min="4" max="7" width="15.42578125" style="31" customWidth="1"/>
    <col min="8" max="9" width="12.140625" style="31" customWidth="1"/>
    <col min="10" max="13" width="11.28515625" style="31" hidden="1" customWidth="1"/>
    <col min="14" max="14" width="0" style="31" hidden="1" customWidth="1"/>
    <col min="15" max="257" width="9.140625" style="31"/>
    <col min="258" max="258" width="4.28515625" style="31" customWidth="1"/>
    <col min="259" max="259" width="4.42578125" style="31" customWidth="1"/>
    <col min="260" max="260" width="44.85546875" style="31" customWidth="1"/>
    <col min="261" max="261" width="13.7109375" style="31" customWidth="1"/>
    <col min="262" max="262" width="13.140625" style="31" customWidth="1"/>
    <col min="263" max="263" width="13.7109375" style="31" customWidth="1"/>
    <col min="264" max="265" width="9.5703125" style="31" customWidth="1"/>
    <col min="266" max="266" width="17" style="31" customWidth="1"/>
    <col min="267" max="267" width="20.28515625" style="31" customWidth="1"/>
    <col min="268" max="268" width="12.42578125" style="31" customWidth="1"/>
    <col min="269" max="513" width="9.140625" style="31"/>
    <col min="514" max="514" width="4.28515625" style="31" customWidth="1"/>
    <col min="515" max="515" width="4.42578125" style="31" customWidth="1"/>
    <col min="516" max="516" width="44.85546875" style="31" customWidth="1"/>
    <col min="517" max="517" width="13.7109375" style="31" customWidth="1"/>
    <col min="518" max="518" width="13.140625" style="31" customWidth="1"/>
    <col min="519" max="519" width="13.7109375" style="31" customWidth="1"/>
    <col min="520" max="521" width="9.5703125" style="31" customWidth="1"/>
    <col min="522" max="522" width="17" style="31" customWidth="1"/>
    <col min="523" max="523" width="20.28515625" style="31" customWidth="1"/>
    <col min="524" max="524" width="12.42578125" style="31" customWidth="1"/>
    <col min="525" max="769" width="9.140625" style="31"/>
    <col min="770" max="770" width="4.28515625" style="31" customWidth="1"/>
    <col min="771" max="771" width="4.42578125" style="31" customWidth="1"/>
    <col min="772" max="772" width="44.85546875" style="31" customWidth="1"/>
    <col min="773" max="773" width="13.7109375" style="31" customWidth="1"/>
    <col min="774" max="774" width="13.140625" style="31" customWidth="1"/>
    <col min="775" max="775" width="13.7109375" style="31" customWidth="1"/>
    <col min="776" max="777" width="9.5703125" style="31" customWidth="1"/>
    <col min="778" max="778" width="17" style="31" customWidth="1"/>
    <col min="779" max="779" width="20.28515625" style="31" customWidth="1"/>
    <col min="780" max="780" width="12.42578125" style="31" customWidth="1"/>
    <col min="781" max="1025" width="9.140625" style="31"/>
    <col min="1026" max="1026" width="4.28515625" style="31" customWidth="1"/>
    <col min="1027" max="1027" width="4.42578125" style="31" customWidth="1"/>
    <col min="1028" max="1028" width="44.85546875" style="31" customWidth="1"/>
    <col min="1029" max="1029" width="13.7109375" style="31" customWidth="1"/>
    <col min="1030" max="1030" width="13.140625" style="31" customWidth="1"/>
    <col min="1031" max="1031" width="13.7109375" style="31" customWidth="1"/>
    <col min="1032" max="1033" width="9.5703125" style="31" customWidth="1"/>
    <col min="1034" max="1034" width="17" style="31" customWidth="1"/>
    <col min="1035" max="1035" width="20.28515625" style="31" customWidth="1"/>
    <col min="1036" max="1036" width="12.42578125" style="31" customWidth="1"/>
    <col min="1037" max="1281" width="9.140625" style="31"/>
    <col min="1282" max="1282" width="4.28515625" style="31" customWidth="1"/>
    <col min="1283" max="1283" width="4.42578125" style="31" customWidth="1"/>
    <col min="1284" max="1284" width="44.85546875" style="31" customWidth="1"/>
    <col min="1285" max="1285" width="13.7109375" style="31" customWidth="1"/>
    <col min="1286" max="1286" width="13.140625" style="31" customWidth="1"/>
    <col min="1287" max="1287" width="13.7109375" style="31" customWidth="1"/>
    <col min="1288" max="1289" width="9.5703125" style="31" customWidth="1"/>
    <col min="1290" max="1290" width="17" style="31" customWidth="1"/>
    <col min="1291" max="1291" width="20.28515625" style="31" customWidth="1"/>
    <col min="1292" max="1292" width="12.42578125" style="31" customWidth="1"/>
    <col min="1293" max="1537" width="9.140625" style="31"/>
    <col min="1538" max="1538" width="4.28515625" style="31" customWidth="1"/>
    <col min="1539" max="1539" width="4.42578125" style="31" customWidth="1"/>
    <col min="1540" max="1540" width="44.85546875" style="31" customWidth="1"/>
    <col min="1541" max="1541" width="13.7109375" style="31" customWidth="1"/>
    <col min="1542" max="1542" width="13.140625" style="31" customWidth="1"/>
    <col min="1543" max="1543" width="13.7109375" style="31" customWidth="1"/>
    <col min="1544" max="1545" width="9.5703125" style="31" customWidth="1"/>
    <col min="1546" max="1546" width="17" style="31" customWidth="1"/>
    <col min="1547" max="1547" width="20.28515625" style="31" customWidth="1"/>
    <col min="1548" max="1548" width="12.42578125" style="31" customWidth="1"/>
    <col min="1549" max="1793" width="9.140625" style="31"/>
    <col min="1794" max="1794" width="4.28515625" style="31" customWidth="1"/>
    <col min="1795" max="1795" width="4.42578125" style="31" customWidth="1"/>
    <col min="1796" max="1796" width="44.85546875" style="31" customWidth="1"/>
    <col min="1797" max="1797" width="13.7109375" style="31" customWidth="1"/>
    <col min="1798" max="1798" width="13.140625" style="31" customWidth="1"/>
    <col min="1799" max="1799" width="13.7109375" style="31" customWidth="1"/>
    <col min="1800" max="1801" width="9.5703125" style="31" customWidth="1"/>
    <col min="1802" max="1802" width="17" style="31" customWidth="1"/>
    <col min="1803" max="1803" width="20.28515625" style="31" customWidth="1"/>
    <col min="1804" max="1804" width="12.42578125" style="31" customWidth="1"/>
    <col min="1805" max="2049" width="9.140625" style="31"/>
    <col min="2050" max="2050" width="4.28515625" style="31" customWidth="1"/>
    <col min="2051" max="2051" width="4.42578125" style="31" customWidth="1"/>
    <col min="2052" max="2052" width="44.85546875" style="31" customWidth="1"/>
    <col min="2053" max="2053" width="13.7109375" style="31" customWidth="1"/>
    <col min="2054" max="2054" width="13.140625" style="31" customWidth="1"/>
    <col min="2055" max="2055" width="13.7109375" style="31" customWidth="1"/>
    <col min="2056" max="2057" width="9.5703125" style="31" customWidth="1"/>
    <col min="2058" max="2058" width="17" style="31" customWidth="1"/>
    <col min="2059" max="2059" width="20.28515625" style="31" customWidth="1"/>
    <col min="2060" max="2060" width="12.42578125" style="31" customWidth="1"/>
    <col min="2061" max="2305" width="9.140625" style="31"/>
    <col min="2306" max="2306" width="4.28515625" style="31" customWidth="1"/>
    <col min="2307" max="2307" width="4.42578125" style="31" customWidth="1"/>
    <col min="2308" max="2308" width="44.85546875" style="31" customWidth="1"/>
    <col min="2309" max="2309" width="13.7109375" style="31" customWidth="1"/>
    <col min="2310" max="2310" width="13.140625" style="31" customWidth="1"/>
    <col min="2311" max="2311" width="13.7109375" style="31" customWidth="1"/>
    <col min="2312" max="2313" width="9.5703125" style="31" customWidth="1"/>
    <col min="2314" max="2314" width="17" style="31" customWidth="1"/>
    <col min="2315" max="2315" width="20.28515625" style="31" customWidth="1"/>
    <col min="2316" max="2316" width="12.42578125" style="31" customWidth="1"/>
    <col min="2317" max="2561" width="9.140625" style="31"/>
    <col min="2562" max="2562" width="4.28515625" style="31" customWidth="1"/>
    <col min="2563" max="2563" width="4.42578125" style="31" customWidth="1"/>
    <col min="2564" max="2564" width="44.85546875" style="31" customWidth="1"/>
    <col min="2565" max="2565" width="13.7109375" style="31" customWidth="1"/>
    <col min="2566" max="2566" width="13.140625" style="31" customWidth="1"/>
    <col min="2567" max="2567" width="13.7109375" style="31" customWidth="1"/>
    <col min="2568" max="2569" width="9.5703125" style="31" customWidth="1"/>
    <col min="2570" max="2570" width="17" style="31" customWidth="1"/>
    <col min="2571" max="2571" width="20.28515625" style="31" customWidth="1"/>
    <col min="2572" max="2572" width="12.42578125" style="31" customWidth="1"/>
    <col min="2573" max="2817" width="9.140625" style="31"/>
    <col min="2818" max="2818" width="4.28515625" style="31" customWidth="1"/>
    <col min="2819" max="2819" width="4.42578125" style="31" customWidth="1"/>
    <col min="2820" max="2820" width="44.85546875" style="31" customWidth="1"/>
    <col min="2821" max="2821" width="13.7109375" style="31" customWidth="1"/>
    <col min="2822" max="2822" width="13.140625" style="31" customWidth="1"/>
    <col min="2823" max="2823" width="13.7109375" style="31" customWidth="1"/>
    <col min="2824" max="2825" width="9.5703125" style="31" customWidth="1"/>
    <col min="2826" max="2826" width="17" style="31" customWidth="1"/>
    <col min="2827" max="2827" width="20.28515625" style="31" customWidth="1"/>
    <col min="2828" max="2828" width="12.42578125" style="31" customWidth="1"/>
    <col min="2829" max="3073" width="9.140625" style="31"/>
    <col min="3074" max="3074" width="4.28515625" style="31" customWidth="1"/>
    <col min="3075" max="3075" width="4.42578125" style="31" customWidth="1"/>
    <col min="3076" max="3076" width="44.85546875" style="31" customWidth="1"/>
    <col min="3077" max="3077" width="13.7109375" style="31" customWidth="1"/>
    <col min="3078" max="3078" width="13.140625" style="31" customWidth="1"/>
    <col min="3079" max="3079" width="13.7109375" style="31" customWidth="1"/>
    <col min="3080" max="3081" width="9.5703125" style="31" customWidth="1"/>
    <col min="3082" max="3082" width="17" style="31" customWidth="1"/>
    <col min="3083" max="3083" width="20.28515625" style="31" customWidth="1"/>
    <col min="3084" max="3084" width="12.42578125" style="31" customWidth="1"/>
    <col min="3085" max="3329" width="9.140625" style="31"/>
    <col min="3330" max="3330" width="4.28515625" style="31" customWidth="1"/>
    <col min="3331" max="3331" width="4.42578125" style="31" customWidth="1"/>
    <col min="3332" max="3332" width="44.85546875" style="31" customWidth="1"/>
    <col min="3333" max="3333" width="13.7109375" style="31" customWidth="1"/>
    <col min="3334" max="3334" width="13.140625" style="31" customWidth="1"/>
    <col min="3335" max="3335" width="13.7109375" style="31" customWidth="1"/>
    <col min="3336" max="3337" width="9.5703125" style="31" customWidth="1"/>
    <col min="3338" max="3338" width="17" style="31" customWidth="1"/>
    <col min="3339" max="3339" width="20.28515625" style="31" customWidth="1"/>
    <col min="3340" max="3340" width="12.42578125" style="31" customWidth="1"/>
    <col min="3341" max="3585" width="9.140625" style="31"/>
    <col min="3586" max="3586" width="4.28515625" style="31" customWidth="1"/>
    <col min="3587" max="3587" width="4.42578125" style="31" customWidth="1"/>
    <col min="3588" max="3588" width="44.85546875" style="31" customWidth="1"/>
    <col min="3589" max="3589" width="13.7109375" style="31" customWidth="1"/>
    <col min="3590" max="3590" width="13.140625" style="31" customWidth="1"/>
    <col min="3591" max="3591" width="13.7109375" style="31" customWidth="1"/>
    <col min="3592" max="3593" width="9.5703125" style="31" customWidth="1"/>
    <col min="3594" max="3594" width="17" style="31" customWidth="1"/>
    <col min="3595" max="3595" width="20.28515625" style="31" customWidth="1"/>
    <col min="3596" max="3596" width="12.42578125" style="31" customWidth="1"/>
    <col min="3597" max="3841" width="9.140625" style="31"/>
    <col min="3842" max="3842" width="4.28515625" style="31" customWidth="1"/>
    <col min="3843" max="3843" width="4.42578125" style="31" customWidth="1"/>
    <col min="3844" max="3844" width="44.85546875" style="31" customWidth="1"/>
    <col min="3845" max="3845" width="13.7109375" style="31" customWidth="1"/>
    <col min="3846" max="3846" width="13.140625" style="31" customWidth="1"/>
    <col min="3847" max="3847" width="13.7109375" style="31" customWidth="1"/>
    <col min="3848" max="3849" width="9.5703125" style="31" customWidth="1"/>
    <col min="3850" max="3850" width="17" style="31" customWidth="1"/>
    <col min="3851" max="3851" width="20.28515625" style="31" customWidth="1"/>
    <col min="3852" max="3852" width="12.42578125" style="31" customWidth="1"/>
    <col min="3853" max="4097" width="9.140625" style="31"/>
    <col min="4098" max="4098" width="4.28515625" style="31" customWidth="1"/>
    <col min="4099" max="4099" width="4.42578125" style="31" customWidth="1"/>
    <col min="4100" max="4100" width="44.85546875" style="31" customWidth="1"/>
    <col min="4101" max="4101" width="13.7109375" style="31" customWidth="1"/>
    <col min="4102" max="4102" width="13.140625" style="31" customWidth="1"/>
    <col min="4103" max="4103" width="13.7109375" style="31" customWidth="1"/>
    <col min="4104" max="4105" width="9.5703125" style="31" customWidth="1"/>
    <col min="4106" max="4106" width="17" style="31" customWidth="1"/>
    <col min="4107" max="4107" width="20.28515625" style="31" customWidth="1"/>
    <col min="4108" max="4108" width="12.42578125" style="31" customWidth="1"/>
    <col min="4109" max="4353" width="9.140625" style="31"/>
    <col min="4354" max="4354" width="4.28515625" style="31" customWidth="1"/>
    <col min="4355" max="4355" width="4.42578125" style="31" customWidth="1"/>
    <col min="4356" max="4356" width="44.85546875" style="31" customWidth="1"/>
    <col min="4357" max="4357" width="13.7109375" style="31" customWidth="1"/>
    <col min="4358" max="4358" width="13.140625" style="31" customWidth="1"/>
    <col min="4359" max="4359" width="13.7109375" style="31" customWidth="1"/>
    <col min="4360" max="4361" width="9.5703125" style="31" customWidth="1"/>
    <col min="4362" max="4362" width="17" style="31" customWidth="1"/>
    <col min="4363" max="4363" width="20.28515625" style="31" customWidth="1"/>
    <col min="4364" max="4364" width="12.42578125" style="31" customWidth="1"/>
    <col min="4365" max="4609" width="9.140625" style="31"/>
    <col min="4610" max="4610" width="4.28515625" style="31" customWidth="1"/>
    <col min="4611" max="4611" width="4.42578125" style="31" customWidth="1"/>
    <col min="4612" max="4612" width="44.85546875" style="31" customWidth="1"/>
    <col min="4613" max="4613" width="13.7109375" style="31" customWidth="1"/>
    <col min="4614" max="4614" width="13.140625" style="31" customWidth="1"/>
    <col min="4615" max="4615" width="13.7109375" style="31" customWidth="1"/>
    <col min="4616" max="4617" width="9.5703125" style="31" customWidth="1"/>
    <col min="4618" max="4618" width="17" style="31" customWidth="1"/>
    <col min="4619" max="4619" width="20.28515625" style="31" customWidth="1"/>
    <col min="4620" max="4620" width="12.42578125" style="31" customWidth="1"/>
    <col min="4621" max="4865" width="9.140625" style="31"/>
    <col min="4866" max="4866" width="4.28515625" style="31" customWidth="1"/>
    <col min="4867" max="4867" width="4.42578125" style="31" customWidth="1"/>
    <col min="4868" max="4868" width="44.85546875" style="31" customWidth="1"/>
    <col min="4869" max="4869" width="13.7109375" style="31" customWidth="1"/>
    <col min="4870" max="4870" width="13.140625" style="31" customWidth="1"/>
    <col min="4871" max="4871" width="13.7109375" style="31" customWidth="1"/>
    <col min="4872" max="4873" width="9.5703125" style="31" customWidth="1"/>
    <col min="4874" max="4874" width="17" style="31" customWidth="1"/>
    <col min="4875" max="4875" width="20.28515625" style="31" customWidth="1"/>
    <col min="4876" max="4876" width="12.42578125" style="31" customWidth="1"/>
    <col min="4877" max="5121" width="9.140625" style="31"/>
    <col min="5122" max="5122" width="4.28515625" style="31" customWidth="1"/>
    <col min="5123" max="5123" width="4.42578125" style="31" customWidth="1"/>
    <col min="5124" max="5124" width="44.85546875" style="31" customWidth="1"/>
    <col min="5125" max="5125" width="13.7109375" style="31" customWidth="1"/>
    <col min="5126" max="5126" width="13.140625" style="31" customWidth="1"/>
    <col min="5127" max="5127" width="13.7109375" style="31" customWidth="1"/>
    <col min="5128" max="5129" width="9.5703125" style="31" customWidth="1"/>
    <col min="5130" max="5130" width="17" style="31" customWidth="1"/>
    <col min="5131" max="5131" width="20.28515625" style="31" customWidth="1"/>
    <col min="5132" max="5132" width="12.42578125" style="31" customWidth="1"/>
    <col min="5133" max="5377" width="9.140625" style="31"/>
    <col min="5378" max="5378" width="4.28515625" style="31" customWidth="1"/>
    <col min="5379" max="5379" width="4.42578125" style="31" customWidth="1"/>
    <col min="5380" max="5380" width="44.85546875" style="31" customWidth="1"/>
    <col min="5381" max="5381" width="13.7109375" style="31" customWidth="1"/>
    <col min="5382" max="5382" width="13.140625" style="31" customWidth="1"/>
    <col min="5383" max="5383" width="13.7109375" style="31" customWidth="1"/>
    <col min="5384" max="5385" width="9.5703125" style="31" customWidth="1"/>
    <col min="5386" max="5386" width="17" style="31" customWidth="1"/>
    <col min="5387" max="5387" width="20.28515625" style="31" customWidth="1"/>
    <col min="5388" max="5388" width="12.42578125" style="31" customWidth="1"/>
    <col min="5389" max="5633" width="9.140625" style="31"/>
    <col min="5634" max="5634" width="4.28515625" style="31" customWidth="1"/>
    <col min="5635" max="5635" width="4.42578125" style="31" customWidth="1"/>
    <col min="5636" max="5636" width="44.85546875" style="31" customWidth="1"/>
    <col min="5637" max="5637" width="13.7109375" style="31" customWidth="1"/>
    <col min="5638" max="5638" width="13.140625" style="31" customWidth="1"/>
    <col min="5639" max="5639" width="13.7109375" style="31" customWidth="1"/>
    <col min="5640" max="5641" width="9.5703125" style="31" customWidth="1"/>
    <col min="5642" max="5642" width="17" style="31" customWidth="1"/>
    <col min="5643" max="5643" width="20.28515625" style="31" customWidth="1"/>
    <col min="5644" max="5644" width="12.42578125" style="31" customWidth="1"/>
    <col min="5645" max="5889" width="9.140625" style="31"/>
    <col min="5890" max="5890" width="4.28515625" style="31" customWidth="1"/>
    <col min="5891" max="5891" width="4.42578125" style="31" customWidth="1"/>
    <col min="5892" max="5892" width="44.85546875" style="31" customWidth="1"/>
    <col min="5893" max="5893" width="13.7109375" style="31" customWidth="1"/>
    <col min="5894" max="5894" width="13.140625" style="31" customWidth="1"/>
    <col min="5895" max="5895" width="13.7109375" style="31" customWidth="1"/>
    <col min="5896" max="5897" width="9.5703125" style="31" customWidth="1"/>
    <col min="5898" max="5898" width="17" style="31" customWidth="1"/>
    <col min="5899" max="5899" width="20.28515625" style="31" customWidth="1"/>
    <col min="5900" max="5900" width="12.42578125" style="31" customWidth="1"/>
    <col min="5901" max="6145" width="9.140625" style="31"/>
    <col min="6146" max="6146" width="4.28515625" style="31" customWidth="1"/>
    <col min="6147" max="6147" width="4.42578125" style="31" customWidth="1"/>
    <col min="6148" max="6148" width="44.85546875" style="31" customWidth="1"/>
    <col min="6149" max="6149" width="13.7109375" style="31" customWidth="1"/>
    <col min="6150" max="6150" width="13.140625" style="31" customWidth="1"/>
    <col min="6151" max="6151" width="13.7109375" style="31" customWidth="1"/>
    <col min="6152" max="6153" width="9.5703125" style="31" customWidth="1"/>
    <col min="6154" max="6154" width="17" style="31" customWidth="1"/>
    <col min="6155" max="6155" width="20.28515625" style="31" customWidth="1"/>
    <col min="6156" max="6156" width="12.42578125" style="31" customWidth="1"/>
    <col min="6157" max="6401" width="9.140625" style="31"/>
    <col min="6402" max="6402" width="4.28515625" style="31" customWidth="1"/>
    <col min="6403" max="6403" width="4.42578125" style="31" customWidth="1"/>
    <col min="6404" max="6404" width="44.85546875" style="31" customWidth="1"/>
    <col min="6405" max="6405" width="13.7109375" style="31" customWidth="1"/>
    <col min="6406" max="6406" width="13.140625" style="31" customWidth="1"/>
    <col min="6407" max="6407" width="13.7109375" style="31" customWidth="1"/>
    <col min="6408" max="6409" width="9.5703125" style="31" customWidth="1"/>
    <col min="6410" max="6410" width="17" style="31" customWidth="1"/>
    <col min="6411" max="6411" width="20.28515625" style="31" customWidth="1"/>
    <col min="6412" max="6412" width="12.42578125" style="31" customWidth="1"/>
    <col min="6413" max="6657" width="9.140625" style="31"/>
    <col min="6658" max="6658" width="4.28515625" style="31" customWidth="1"/>
    <col min="6659" max="6659" width="4.42578125" style="31" customWidth="1"/>
    <col min="6660" max="6660" width="44.85546875" style="31" customWidth="1"/>
    <col min="6661" max="6661" width="13.7109375" style="31" customWidth="1"/>
    <col min="6662" max="6662" width="13.140625" style="31" customWidth="1"/>
    <col min="6663" max="6663" width="13.7109375" style="31" customWidth="1"/>
    <col min="6664" max="6665" width="9.5703125" style="31" customWidth="1"/>
    <col min="6666" max="6666" width="17" style="31" customWidth="1"/>
    <col min="6667" max="6667" width="20.28515625" style="31" customWidth="1"/>
    <col min="6668" max="6668" width="12.42578125" style="31" customWidth="1"/>
    <col min="6669" max="6913" width="9.140625" style="31"/>
    <col min="6914" max="6914" width="4.28515625" style="31" customWidth="1"/>
    <col min="6915" max="6915" width="4.42578125" style="31" customWidth="1"/>
    <col min="6916" max="6916" width="44.85546875" style="31" customWidth="1"/>
    <col min="6917" max="6917" width="13.7109375" style="31" customWidth="1"/>
    <col min="6918" max="6918" width="13.140625" style="31" customWidth="1"/>
    <col min="6919" max="6919" width="13.7109375" style="31" customWidth="1"/>
    <col min="6920" max="6921" width="9.5703125" style="31" customWidth="1"/>
    <col min="6922" max="6922" width="17" style="31" customWidth="1"/>
    <col min="6923" max="6923" width="20.28515625" style="31" customWidth="1"/>
    <col min="6924" max="6924" width="12.42578125" style="31" customWidth="1"/>
    <col min="6925" max="7169" width="9.140625" style="31"/>
    <col min="7170" max="7170" width="4.28515625" style="31" customWidth="1"/>
    <col min="7171" max="7171" width="4.42578125" style="31" customWidth="1"/>
    <col min="7172" max="7172" width="44.85546875" style="31" customWidth="1"/>
    <col min="7173" max="7173" width="13.7109375" style="31" customWidth="1"/>
    <col min="7174" max="7174" width="13.140625" style="31" customWidth="1"/>
    <col min="7175" max="7175" width="13.7109375" style="31" customWidth="1"/>
    <col min="7176" max="7177" width="9.5703125" style="31" customWidth="1"/>
    <col min="7178" max="7178" width="17" style="31" customWidth="1"/>
    <col min="7179" max="7179" width="20.28515625" style="31" customWidth="1"/>
    <col min="7180" max="7180" width="12.42578125" style="31" customWidth="1"/>
    <col min="7181" max="7425" width="9.140625" style="31"/>
    <col min="7426" max="7426" width="4.28515625" style="31" customWidth="1"/>
    <col min="7427" max="7427" width="4.42578125" style="31" customWidth="1"/>
    <col min="7428" max="7428" width="44.85546875" style="31" customWidth="1"/>
    <col min="7429" max="7429" width="13.7109375" style="31" customWidth="1"/>
    <col min="7430" max="7430" width="13.140625" style="31" customWidth="1"/>
    <col min="7431" max="7431" width="13.7109375" style="31" customWidth="1"/>
    <col min="7432" max="7433" width="9.5703125" style="31" customWidth="1"/>
    <col min="7434" max="7434" width="17" style="31" customWidth="1"/>
    <col min="7435" max="7435" width="20.28515625" style="31" customWidth="1"/>
    <col min="7436" max="7436" width="12.42578125" style="31" customWidth="1"/>
    <col min="7437" max="7681" width="9.140625" style="31"/>
    <col min="7682" max="7682" width="4.28515625" style="31" customWidth="1"/>
    <col min="7683" max="7683" width="4.42578125" style="31" customWidth="1"/>
    <col min="7684" max="7684" width="44.85546875" style="31" customWidth="1"/>
    <col min="7685" max="7685" width="13.7109375" style="31" customWidth="1"/>
    <col min="7686" max="7686" width="13.140625" style="31" customWidth="1"/>
    <col min="7687" max="7687" width="13.7109375" style="31" customWidth="1"/>
    <col min="7688" max="7689" width="9.5703125" style="31" customWidth="1"/>
    <col min="7690" max="7690" width="17" style="31" customWidth="1"/>
    <col min="7691" max="7691" width="20.28515625" style="31" customWidth="1"/>
    <col min="7692" max="7692" width="12.42578125" style="31" customWidth="1"/>
    <col min="7693" max="7937" width="9.140625" style="31"/>
    <col min="7938" max="7938" width="4.28515625" style="31" customWidth="1"/>
    <col min="7939" max="7939" width="4.42578125" style="31" customWidth="1"/>
    <col min="7940" max="7940" width="44.85546875" style="31" customWidth="1"/>
    <col min="7941" max="7941" width="13.7109375" style="31" customWidth="1"/>
    <col min="7942" max="7942" width="13.140625" style="31" customWidth="1"/>
    <col min="7943" max="7943" width="13.7109375" style="31" customWidth="1"/>
    <col min="7944" max="7945" width="9.5703125" style="31" customWidth="1"/>
    <col min="7946" max="7946" width="17" style="31" customWidth="1"/>
    <col min="7947" max="7947" width="20.28515625" style="31" customWidth="1"/>
    <col min="7948" max="7948" width="12.42578125" style="31" customWidth="1"/>
    <col min="7949" max="8193" width="9.140625" style="31"/>
    <col min="8194" max="8194" width="4.28515625" style="31" customWidth="1"/>
    <col min="8195" max="8195" width="4.42578125" style="31" customWidth="1"/>
    <col min="8196" max="8196" width="44.85546875" style="31" customWidth="1"/>
    <col min="8197" max="8197" width="13.7109375" style="31" customWidth="1"/>
    <col min="8198" max="8198" width="13.140625" style="31" customWidth="1"/>
    <col min="8199" max="8199" width="13.7109375" style="31" customWidth="1"/>
    <col min="8200" max="8201" width="9.5703125" style="31" customWidth="1"/>
    <col min="8202" max="8202" width="17" style="31" customWidth="1"/>
    <col min="8203" max="8203" width="20.28515625" style="31" customWidth="1"/>
    <col min="8204" max="8204" width="12.42578125" style="31" customWidth="1"/>
    <col min="8205" max="8449" width="9.140625" style="31"/>
    <col min="8450" max="8450" width="4.28515625" style="31" customWidth="1"/>
    <col min="8451" max="8451" width="4.42578125" style="31" customWidth="1"/>
    <col min="8452" max="8452" width="44.85546875" style="31" customWidth="1"/>
    <col min="8453" max="8453" width="13.7109375" style="31" customWidth="1"/>
    <col min="8454" max="8454" width="13.140625" style="31" customWidth="1"/>
    <col min="8455" max="8455" width="13.7109375" style="31" customWidth="1"/>
    <col min="8456" max="8457" width="9.5703125" style="31" customWidth="1"/>
    <col min="8458" max="8458" width="17" style="31" customWidth="1"/>
    <col min="8459" max="8459" width="20.28515625" style="31" customWidth="1"/>
    <col min="8460" max="8460" width="12.42578125" style="31" customWidth="1"/>
    <col min="8461" max="8705" width="9.140625" style="31"/>
    <col min="8706" max="8706" width="4.28515625" style="31" customWidth="1"/>
    <col min="8707" max="8707" width="4.42578125" style="31" customWidth="1"/>
    <col min="8708" max="8708" width="44.85546875" style="31" customWidth="1"/>
    <col min="8709" max="8709" width="13.7109375" style="31" customWidth="1"/>
    <col min="8710" max="8710" width="13.140625" style="31" customWidth="1"/>
    <col min="8711" max="8711" width="13.7109375" style="31" customWidth="1"/>
    <col min="8712" max="8713" width="9.5703125" style="31" customWidth="1"/>
    <col min="8714" max="8714" width="17" style="31" customWidth="1"/>
    <col min="8715" max="8715" width="20.28515625" style="31" customWidth="1"/>
    <col min="8716" max="8716" width="12.42578125" style="31" customWidth="1"/>
    <col min="8717" max="8961" width="9.140625" style="31"/>
    <col min="8962" max="8962" width="4.28515625" style="31" customWidth="1"/>
    <col min="8963" max="8963" width="4.42578125" style="31" customWidth="1"/>
    <col min="8964" max="8964" width="44.85546875" style="31" customWidth="1"/>
    <col min="8965" max="8965" width="13.7109375" style="31" customWidth="1"/>
    <col min="8966" max="8966" width="13.140625" style="31" customWidth="1"/>
    <col min="8967" max="8967" width="13.7109375" style="31" customWidth="1"/>
    <col min="8968" max="8969" width="9.5703125" style="31" customWidth="1"/>
    <col min="8970" max="8970" width="17" style="31" customWidth="1"/>
    <col min="8971" max="8971" width="20.28515625" style="31" customWidth="1"/>
    <col min="8972" max="8972" width="12.42578125" style="31" customWidth="1"/>
    <col min="8973" max="9217" width="9.140625" style="31"/>
    <col min="9218" max="9218" width="4.28515625" style="31" customWidth="1"/>
    <col min="9219" max="9219" width="4.42578125" style="31" customWidth="1"/>
    <col min="9220" max="9220" width="44.85546875" style="31" customWidth="1"/>
    <col min="9221" max="9221" width="13.7109375" style="31" customWidth="1"/>
    <col min="9222" max="9222" width="13.140625" style="31" customWidth="1"/>
    <col min="9223" max="9223" width="13.7109375" style="31" customWidth="1"/>
    <col min="9224" max="9225" width="9.5703125" style="31" customWidth="1"/>
    <col min="9226" max="9226" width="17" style="31" customWidth="1"/>
    <col min="9227" max="9227" width="20.28515625" style="31" customWidth="1"/>
    <col min="9228" max="9228" width="12.42578125" style="31" customWidth="1"/>
    <col min="9229" max="9473" width="9.140625" style="31"/>
    <col min="9474" max="9474" width="4.28515625" style="31" customWidth="1"/>
    <col min="9475" max="9475" width="4.42578125" style="31" customWidth="1"/>
    <col min="9476" max="9476" width="44.85546875" style="31" customWidth="1"/>
    <col min="9477" max="9477" width="13.7109375" style="31" customWidth="1"/>
    <col min="9478" max="9478" width="13.140625" style="31" customWidth="1"/>
    <col min="9479" max="9479" width="13.7109375" style="31" customWidth="1"/>
    <col min="9480" max="9481" width="9.5703125" style="31" customWidth="1"/>
    <col min="9482" max="9482" width="17" style="31" customWidth="1"/>
    <col min="9483" max="9483" width="20.28515625" style="31" customWidth="1"/>
    <col min="9484" max="9484" width="12.42578125" style="31" customWidth="1"/>
    <col min="9485" max="9729" width="9.140625" style="31"/>
    <col min="9730" max="9730" width="4.28515625" style="31" customWidth="1"/>
    <col min="9731" max="9731" width="4.42578125" style="31" customWidth="1"/>
    <col min="9732" max="9732" width="44.85546875" style="31" customWidth="1"/>
    <col min="9733" max="9733" width="13.7109375" style="31" customWidth="1"/>
    <col min="9734" max="9734" width="13.140625" style="31" customWidth="1"/>
    <col min="9735" max="9735" width="13.7109375" style="31" customWidth="1"/>
    <col min="9736" max="9737" width="9.5703125" style="31" customWidth="1"/>
    <col min="9738" max="9738" width="17" style="31" customWidth="1"/>
    <col min="9739" max="9739" width="20.28515625" style="31" customWidth="1"/>
    <col min="9740" max="9740" width="12.42578125" style="31" customWidth="1"/>
    <col min="9741" max="9985" width="9.140625" style="31"/>
    <col min="9986" max="9986" width="4.28515625" style="31" customWidth="1"/>
    <col min="9987" max="9987" width="4.42578125" style="31" customWidth="1"/>
    <col min="9988" max="9988" width="44.85546875" style="31" customWidth="1"/>
    <col min="9989" max="9989" width="13.7109375" style="31" customWidth="1"/>
    <col min="9990" max="9990" width="13.140625" style="31" customWidth="1"/>
    <col min="9991" max="9991" width="13.7109375" style="31" customWidth="1"/>
    <col min="9992" max="9993" width="9.5703125" style="31" customWidth="1"/>
    <col min="9994" max="9994" width="17" style="31" customWidth="1"/>
    <col min="9995" max="9995" width="20.28515625" style="31" customWidth="1"/>
    <col min="9996" max="9996" width="12.42578125" style="31" customWidth="1"/>
    <col min="9997" max="10241" width="9.140625" style="31"/>
    <col min="10242" max="10242" width="4.28515625" style="31" customWidth="1"/>
    <col min="10243" max="10243" width="4.42578125" style="31" customWidth="1"/>
    <col min="10244" max="10244" width="44.85546875" style="31" customWidth="1"/>
    <col min="10245" max="10245" width="13.7109375" style="31" customWidth="1"/>
    <col min="10246" max="10246" width="13.140625" style="31" customWidth="1"/>
    <col min="10247" max="10247" width="13.7109375" style="31" customWidth="1"/>
    <col min="10248" max="10249" width="9.5703125" style="31" customWidth="1"/>
    <col min="10250" max="10250" width="17" style="31" customWidth="1"/>
    <col min="10251" max="10251" width="20.28515625" style="31" customWidth="1"/>
    <col min="10252" max="10252" width="12.42578125" style="31" customWidth="1"/>
    <col min="10253" max="10497" width="9.140625" style="31"/>
    <col min="10498" max="10498" width="4.28515625" style="31" customWidth="1"/>
    <col min="10499" max="10499" width="4.42578125" style="31" customWidth="1"/>
    <col min="10500" max="10500" width="44.85546875" style="31" customWidth="1"/>
    <col min="10501" max="10501" width="13.7109375" style="31" customWidth="1"/>
    <col min="10502" max="10502" width="13.140625" style="31" customWidth="1"/>
    <col min="10503" max="10503" width="13.7109375" style="31" customWidth="1"/>
    <col min="10504" max="10505" width="9.5703125" style="31" customWidth="1"/>
    <col min="10506" max="10506" width="17" style="31" customWidth="1"/>
    <col min="10507" max="10507" width="20.28515625" style="31" customWidth="1"/>
    <col min="10508" max="10508" width="12.42578125" style="31" customWidth="1"/>
    <col min="10509" max="10753" width="9.140625" style="31"/>
    <col min="10754" max="10754" width="4.28515625" style="31" customWidth="1"/>
    <col min="10755" max="10755" width="4.42578125" style="31" customWidth="1"/>
    <col min="10756" max="10756" width="44.85546875" style="31" customWidth="1"/>
    <col min="10757" max="10757" width="13.7109375" style="31" customWidth="1"/>
    <col min="10758" max="10758" width="13.140625" style="31" customWidth="1"/>
    <col min="10759" max="10759" width="13.7109375" style="31" customWidth="1"/>
    <col min="10760" max="10761" width="9.5703125" style="31" customWidth="1"/>
    <col min="10762" max="10762" width="17" style="31" customWidth="1"/>
    <col min="10763" max="10763" width="20.28515625" style="31" customWidth="1"/>
    <col min="10764" max="10764" width="12.42578125" style="31" customWidth="1"/>
    <col min="10765" max="11009" width="9.140625" style="31"/>
    <col min="11010" max="11010" width="4.28515625" style="31" customWidth="1"/>
    <col min="11011" max="11011" width="4.42578125" style="31" customWidth="1"/>
    <col min="11012" max="11012" width="44.85546875" style="31" customWidth="1"/>
    <col min="11013" max="11013" width="13.7109375" style="31" customWidth="1"/>
    <col min="11014" max="11014" width="13.140625" style="31" customWidth="1"/>
    <col min="11015" max="11015" width="13.7109375" style="31" customWidth="1"/>
    <col min="11016" max="11017" width="9.5703125" style="31" customWidth="1"/>
    <col min="11018" max="11018" width="17" style="31" customWidth="1"/>
    <col min="11019" max="11019" width="20.28515625" style="31" customWidth="1"/>
    <col min="11020" max="11020" width="12.42578125" style="31" customWidth="1"/>
    <col min="11021" max="11265" width="9.140625" style="31"/>
    <col min="11266" max="11266" width="4.28515625" style="31" customWidth="1"/>
    <col min="11267" max="11267" width="4.42578125" style="31" customWidth="1"/>
    <col min="11268" max="11268" width="44.85546875" style="31" customWidth="1"/>
    <col min="11269" max="11269" width="13.7109375" style="31" customWidth="1"/>
    <col min="11270" max="11270" width="13.140625" style="31" customWidth="1"/>
    <col min="11271" max="11271" width="13.7109375" style="31" customWidth="1"/>
    <col min="11272" max="11273" width="9.5703125" style="31" customWidth="1"/>
    <col min="11274" max="11274" width="17" style="31" customWidth="1"/>
    <col min="11275" max="11275" width="20.28515625" style="31" customWidth="1"/>
    <col min="11276" max="11276" width="12.42578125" style="31" customWidth="1"/>
    <col min="11277" max="11521" width="9.140625" style="31"/>
    <col min="11522" max="11522" width="4.28515625" style="31" customWidth="1"/>
    <col min="11523" max="11523" width="4.42578125" style="31" customWidth="1"/>
    <col min="11524" max="11524" width="44.85546875" style="31" customWidth="1"/>
    <col min="11525" max="11525" width="13.7109375" style="31" customWidth="1"/>
    <col min="11526" max="11526" width="13.140625" style="31" customWidth="1"/>
    <col min="11527" max="11527" width="13.7109375" style="31" customWidth="1"/>
    <col min="11528" max="11529" width="9.5703125" style="31" customWidth="1"/>
    <col min="11530" max="11530" width="17" style="31" customWidth="1"/>
    <col min="11531" max="11531" width="20.28515625" style="31" customWidth="1"/>
    <col min="11532" max="11532" width="12.42578125" style="31" customWidth="1"/>
    <col min="11533" max="11777" width="9.140625" style="31"/>
    <col min="11778" max="11778" width="4.28515625" style="31" customWidth="1"/>
    <col min="11779" max="11779" width="4.42578125" style="31" customWidth="1"/>
    <col min="11780" max="11780" width="44.85546875" style="31" customWidth="1"/>
    <col min="11781" max="11781" width="13.7109375" style="31" customWidth="1"/>
    <col min="11782" max="11782" width="13.140625" style="31" customWidth="1"/>
    <col min="11783" max="11783" width="13.7109375" style="31" customWidth="1"/>
    <col min="11784" max="11785" width="9.5703125" style="31" customWidth="1"/>
    <col min="11786" max="11786" width="17" style="31" customWidth="1"/>
    <col min="11787" max="11787" width="20.28515625" style="31" customWidth="1"/>
    <col min="11788" max="11788" width="12.42578125" style="31" customWidth="1"/>
    <col min="11789" max="12033" width="9.140625" style="31"/>
    <col min="12034" max="12034" width="4.28515625" style="31" customWidth="1"/>
    <col min="12035" max="12035" width="4.42578125" style="31" customWidth="1"/>
    <col min="12036" max="12036" width="44.85546875" style="31" customWidth="1"/>
    <col min="12037" max="12037" width="13.7109375" style="31" customWidth="1"/>
    <col min="12038" max="12038" width="13.140625" style="31" customWidth="1"/>
    <col min="12039" max="12039" width="13.7109375" style="31" customWidth="1"/>
    <col min="12040" max="12041" width="9.5703125" style="31" customWidth="1"/>
    <col min="12042" max="12042" width="17" style="31" customWidth="1"/>
    <col min="12043" max="12043" width="20.28515625" style="31" customWidth="1"/>
    <col min="12044" max="12044" width="12.42578125" style="31" customWidth="1"/>
    <col min="12045" max="12289" width="9.140625" style="31"/>
    <col min="12290" max="12290" width="4.28515625" style="31" customWidth="1"/>
    <col min="12291" max="12291" width="4.42578125" style="31" customWidth="1"/>
    <col min="12292" max="12292" width="44.85546875" style="31" customWidth="1"/>
    <col min="12293" max="12293" width="13.7109375" style="31" customWidth="1"/>
    <col min="12294" max="12294" width="13.140625" style="31" customWidth="1"/>
    <col min="12295" max="12295" width="13.7109375" style="31" customWidth="1"/>
    <col min="12296" max="12297" width="9.5703125" style="31" customWidth="1"/>
    <col min="12298" max="12298" width="17" style="31" customWidth="1"/>
    <col min="12299" max="12299" width="20.28515625" style="31" customWidth="1"/>
    <col min="12300" max="12300" width="12.42578125" style="31" customWidth="1"/>
    <col min="12301" max="12545" width="9.140625" style="31"/>
    <col min="12546" max="12546" width="4.28515625" style="31" customWidth="1"/>
    <col min="12547" max="12547" width="4.42578125" style="31" customWidth="1"/>
    <col min="12548" max="12548" width="44.85546875" style="31" customWidth="1"/>
    <col min="12549" max="12549" width="13.7109375" style="31" customWidth="1"/>
    <col min="12550" max="12550" width="13.140625" style="31" customWidth="1"/>
    <col min="12551" max="12551" width="13.7109375" style="31" customWidth="1"/>
    <col min="12552" max="12553" width="9.5703125" style="31" customWidth="1"/>
    <col min="12554" max="12554" width="17" style="31" customWidth="1"/>
    <col min="12555" max="12555" width="20.28515625" style="31" customWidth="1"/>
    <col min="12556" max="12556" width="12.42578125" style="31" customWidth="1"/>
    <col min="12557" max="12801" width="9.140625" style="31"/>
    <col min="12802" max="12802" width="4.28515625" style="31" customWidth="1"/>
    <col min="12803" max="12803" width="4.42578125" style="31" customWidth="1"/>
    <col min="12804" max="12804" width="44.85546875" style="31" customWidth="1"/>
    <col min="12805" max="12805" width="13.7109375" style="31" customWidth="1"/>
    <col min="12806" max="12806" width="13.140625" style="31" customWidth="1"/>
    <col min="12807" max="12807" width="13.7109375" style="31" customWidth="1"/>
    <col min="12808" max="12809" width="9.5703125" style="31" customWidth="1"/>
    <col min="12810" max="12810" width="17" style="31" customWidth="1"/>
    <col min="12811" max="12811" width="20.28515625" style="31" customWidth="1"/>
    <col min="12812" max="12812" width="12.42578125" style="31" customWidth="1"/>
    <col min="12813" max="13057" width="9.140625" style="31"/>
    <col min="13058" max="13058" width="4.28515625" style="31" customWidth="1"/>
    <col min="13059" max="13059" width="4.42578125" style="31" customWidth="1"/>
    <col min="13060" max="13060" width="44.85546875" style="31" customWidth="1"/>
    <col min="13061" max="13061" width="13.7109375" style="31" customWidth="1"/>
    <col min="13062" max="13062" width="13.140625" style="31" customWidth="1"/>
    <col min="13063" max="13063" width="13.7109375" style="31" customWidth="1"/>
    <col min="13064" max="13065" width="9.5703125" style="31" customWidth="1"/>
    <col min="13066" max="13066" width="17" style="31" customWidth="1"/>
    <col min="13067" max="13067" width="20.28515625" style="31" customWidth="1"/>
    <col min="13068" max="13068" width="12.42578125" style="31" customWidth="1"/>
    <col min="13069" max="13313" width="9.140625" style="31"/>
    <col min="13314" max="13314" width="4.28515625" style="31" customWidth="1"/>
    <col min="13315" max="13315" width="4.42578125" style="31" customWidth="1"/>
    <col min="13316" max="13316" width="44.85546875" style="31" customWidth="1"/>
    <col min="13317" max="13317" width="13.7109375" style="31" customWidth="1"/>
    <col min="13318" max="13318" width="13.140625" style="31" customWidth="1"/>
    <col min="13319" max="13319" width="13.7109375" style="31" customWidth="1"/>
    <col min="13320" max="13321" width="9.5703125" style="31" customWidth="1"/>
    <col min="13322" max="13322" width="17" style="31" customWidth="1"/>
    <col min="13323" max="13323" width="20.28515625" style="31" customWidth="1"/>
    <col min="13324" max="13324" width="12.42578125" style="31" customWidth="1"/>
    <col min="13325" max="13569" width="9.140625" style="31"/>
    <col min="13570" max="13570" width="4.28515625" style="31" customWidth="1"/>
    <col min="13571" max="13571" width="4.42578125" style="31" customWidth="1"/>
    <col min="13572" max="13572" width="44.85546875" style="31" customWidth="1"/>
    <col min="13573" max="13573" width="13.7109375" style="31" customWidth="1"/>
    <col min="13574" max="13574" width="13.140625" style="31" customWidth="1"/>
    <col min="13575" max="13575" width="13.7109375" style="31" customWidth="1"/>
    <col min="13576" max="13577" width="9.5703125" style="31" customWidth="1"/>
    <col min="13578" max="13578" width="17" style="31" customWidth="1"/>
    <col min="13579" max="13579" width="20.28515625" style="31" customWidth="1"/>
    <col min="13580" max="13580" width="12.42578125" style="31" customWidth="1"/>
    <col min="13581" max="13825" width="9.140625" style="31"/>
    <col min="13826" max="13826" width="4.28515625" style="31" customWidth="1"/>
    <col min="13827" max="13827" width="4.42578125" style="31" customWidth="1"/>
    <col min="13828" max="13828" width="44.85546875" style="31" customWidth="1"/>
    <col min="13829" max="13829" width="13.7109375" style="31" customWidth="1"/>
    <col min="13830" max="13830" width="13.140625" style="31" customWidth="1"/>
    <col min="13831" max="13831" width="13.7109375" style="31" customWidth="1"/>
    <col min="13832" max="13833" width="9.5703125" style="31" customWidth="1"/>
    <col min="13834" max="13834" width="17" style="31" customWidth="1"/>
    <col min="13835" max="13835" width="20.28515625" style="31" customWidth="1"/>
    <col min="13836" max="13836" width="12.42578125" style="31" customWidth="1"/>
    <col min="13837" max="14081" width="9.140625" style="31"/>
    <col min="14082" max="14082" width="4.28515625" style="31" customWidth="1"/>
    <col min="14083" max="14083" width="4.42578125" style="31" customWidth="1"/>
    <col min="14084" max="14084" width="44.85546875" style="31" customWidth="1"/>
    <col min="14085" max="14085" width="13.7109375" style="31" customWidth="1"/>
    <col min="14086" max="14086" width="13.140625" style="31" customWidth="1"/>
    <col min="14087" max="14087" width="13.7109375" style="31" customWidth="1"/>
    <col min="14088" max="14089" width="9.5703125" style="31" customWidth="1"/>
    <col min="14090" max="14090" width="17" style="31" customWidth="1"/>
    <col min="14091" max="14091" width="20.28515625" style="31" customWidth="1"/>
    <col min="14092" max="14092" width="12.42578125" style="31" customWidth="1"/>
    <col min="14093" max="14337" width="9.140625" style="31"/>
    <col min="14338" max="14338" width="4.28515625" style="31" customWidth="1"/>
    <col min="14339" max="14339" width="4.42578125" style="31" customWidth="1"/>
    <col min="14340" max="14340" width="44.85546875" style="31" customWidth="1"/>
    <col min="14341" max="14341" width="13.7109375" style="31" customWidth="1"/>
    <col min="14342" max="14342" width="13.140625" style="31" customWidth="1"/>
    <col min="14343" max="14343" width="13.7109375" style="31" customWidth="1"/>
    <col min="14344" max="14345" width="9.5703125" style="31" customWidth="1"/>
    <col min="14346" max="14346" width="17" style="31" customWidth="1"/>
    <col min="14347" max="14347" width="20.28515625" style="31" customWidth="1"/>
    <col min="14348" max="14348" width="12.42578125" style="31" customWidth="1"/>
    <col min="14349" max="14593" width="9.140625" style="31"/>
    <col min="14594" max="14594" width="4.28515625" style="31" customWidth="1"/>
    <col min="14595" max="14595" width="4.42578125" style="31" customWidth="1"/>
    <col min="14596" max="14596" width="44.85546875" style="31" customWidth="1"/>
    <col min="14597" max="14597" width="13.7109375" style="31" customWidth="1"/>
    <col min="14598" max="14598" width="13.140625" style="31" customWidth="1"/>
    <col min="14599" max="14599" width="13.7109375" style="31" customWidth="1"/>
    <col min="14600" max="14601" width="9.5703125" style="31" customWidth="1"/>
    <col min="14602" max="14602" width="17" style="31" customWidth="1"/>
    <col min="14603" max="14603" width="20.28515625" style="31" customWidth="1"/>
    <col min="14604" max="14604" width="12.42578125" style="31" customWidth="1"/>
    <col min="14605" max="14849" width="9.140625" style="31"/>
    <col min="14850" max="14850" width="4.28515625" style="31" customWidth="1"/>
    <col min="14851" max="14851" width="4.42578125" style="31" customWidth="1"/>
    <col min="14852" max="14852" width="44.85546875" style="31" customWidth="1"/>
    <col min="14853" max="14853" width="13.7109375" style="31" customWidth="1"/>
    <col min="14854" max="14854" width="13.140625" style="31" customWidth="1"/>
    <col min="14855" max="14855" width="13.7109375" style="31" customWidth="1"/>
    <col min="14856" max="14857" width="9.5703125" style="31" customWidth="1"/>
    <col min="14858" max="14858" width="17" style="31" customWidth="1"/>
    <col min="14859" max="14859" width="20.28515625" style="31" customWidth="1"/>
    <col min="14860" max="14860" width="12.42578125" style="31" customWidth="1"/>
    <col min="14861" max="15105" width="9.140625" style="31"/>
    <col min="15106" max="15106" width="4.28515625" style="31" customWidth="1"/>
    <col min="15107" max="15107" width="4.42578125" style="31" customWidth="1"/>
    <col min="15108" max="15108" width="44.85546875" style="31" customWidth="1"/>
    <col min="15109" max="15109" width="13.7109375" style="31" customWidth="1"/>
    <col min="15110" max="15110" width="13.140625" style="31" customWidth="1"/>
    <col min="15111" max="15111" width="13.7109375" style="31" customWidth="1"/>
    <col min="15112" max="15113" width="9.5703125" style="31" customWidth="1"/>
    <col min="15114" max="15114" width="17" style="31" customWidth="1"/>
    <col min="15115" max="15115" width="20.28515625" style="31" customWidth="1"/>
    <col min="15116" max="15116" width="12.42578125" style="31" customWidth="1"/>
    <col min="15117" max="15361" width="9.140625" style="31"/>
    <col min="15362" max="15362" width="4.28515625" style="31" customWidth="1"/>
    <col min="15363" max="15363" width="4.42578125" style="31" customWidth="1"/>
    <col min="15364" max="15364" width="44.85546875" style="31" customWidth="1"/>
    <col min="15365" max="15365" width="13.7109375" style="31" customWidth="1"/>
    <col min="15366" max="15366" width="13.140625" style="31" customWidth="1"/>
    <col min="15367" max="15367" width="13.7109375" style="31" customWidth="1"/>
    <col min="15368" max="15369" width="9.5703125" style="31" customWidth="1"/>
    <col min="15370" max="15370" width="17" style="31" customWidth="1"/>
    <col min="15371" max="15371" width="20.28515625" style="31" customWidth="1"/>
    <col min="15372" max="15372" width="12.42578125" style="31" customWidth="1"/>
    <col min="15373" max="15617" width="9.140625" style="31"/>
    <col min="15618" max="15618" width="4.28515625" style="31" customWidth="1"/>
    <col min="15619" max="15619" width="4.42578125" style="31" customWidth="1"/>
    <col min="15620" max="15620" width="44.85546875" style="31" customWidth="1"/>
    <col min="15621" max="15621" width="13.7109375" style="31" customWidth="1"/>
    <col min="15622" max="15622" width="13.140625" style="31" customWidth="1"/>
    <col min="15623" max="15623" width="13.7109375" style="31" customWidth="1"/>
    <col min="15624" max="15625" width="9.5703125" style="31" customWidth="1"/>
    <col min="15626" max="15626" width="17" style="31" customWidth="1"/>
    <col min="15627" max="15627" width="20.28515625" style="31" customWidth="1"/>
    <col min="15628" max="15628" width="12.42578125" style="31" customWidth="1"/>
    <col min="15629" max="15873" width="9.140625" style="31"/>
    <col min="15874" max="15874" width="4.28515625" style="31" customWidth="1"/>
    <col min="15875" max="15875" width="4.42578125" style="31" customWidth="1"/>
    <col min="15876" max="15876" width="44.85546875" style="31" customWidth="1"/>
    <col min="15877" max="15877" width="13.7109375" style="31" customWidth="1"/>
    <col min="15878" max="15878" width="13.140625" style="31" customWidth="1"/>
    <col min="15879" max="15879" width="13.7109375" style="31" customWidth="1"/>
    <col min="15880" max="15881" width="9.5703125" style="31" customWidth="1"/>
    <col min="15882" max="15882" width="17" style="31" customWidth="1"/>
    <col min="15883" max="15883" width="20.28515625" style="31" customWidth="1"/>
    <col min="15884" max="15884" width="12.42578125" style="31" customWidth="1"/>
    <col min="15885" max="16129" width="9.140625" style="31"/>
    <col min="16130" max="16130" width="4.28515625" style="31" customWidth="1"/>
    <col min="16131" max="16131" width="4.42578125" style="31" customWidth="1"/>
    <col min="16132" max="16132" width="44.85546875" style="31" customWidth="1"/>
    <col min="16133" max="16133" width="13.7109375" style="31" customWidth="1"/>
    <col min="16134" max="16134" width="13.140625" style="31" customWidth="1"/>
    <col min="16135" max="16135" width="13.7109375" style="31" customWidth="1"/>
    <col min="16136" max="16137" width="9.5703125" style="31" customWidth="1"/>
    <col min="16138" max="16138" width="17" style="31" customWidth="1"/>
    <col min="16139" max="16139" width="20.28515625" style="31" customWidth="1"/>
    <col min="16140" max="16140" width="12.42578125" style="31" customWidth="1"/>
    <col min="16141" max="16384" width="9.140625" style="31"/>
  </cols>
  <sheetData>
    <row r="1" spans="1:14" ht="30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</row>
    <row r="2" spans="1:14" ht="27.75" customHeight="1">
      <c r="A2" s="97" t="s">
        <v>56</v>
      </c>
      <c r="B2" s="97"/>
      <c r="C2" s="97"/>
      <c r="D2" s="97"/>
      <c r="E2" s="97"/>
      <c r="F2" s="97"/>
      <c r="G2" s="97"/>
      <c r="H2" s="97"/>
      <c r="I2" s="97"/>
    </row>
    <row r="3" spans="1:14" s="35" customFormat="1" ht="52.5" customHeight="1">
      <c r="A3" s="32"/>
      <c r="B3" s="33"/>
      <c r="C3" s="34" t="s">
        <v>57</v>
      </c>
      <c r="D3" s="18" t="s">
        <v>164</v>
      </c>
      <c r="E3" s="18" t="s">
        <v>160</v>
      </c>
      <c r="F3" s="18" t="s">
        <v>161</v>
      </c>
      <c r="G3" s="19" t="s">
        <v>162</v>
      </c>
      <c r="H3" s="19" t="s">
        <v>43</v>
      </c>
      <c r="I3" s="19" t="s">
        <v>43</v>
      </c>
    </row>
    <row r="4" spans="1:14" s="35" customFormat="1" ht="12.75" customHeight="1">
      <c r="A4" s="53"/>
      <c r="B4" s="54"/>
      <c r="C4" s="55">
        <v>1</v>
      </c>
      <c r="D4" s="55">
        <v>2</v>
      </c>
      <c r="E4" s="55">
        <v>3</v>
      </c>
      <c r="F4" s="55">
        <v>4</v>
      </c>
      <c r="G4" s="56">
        <v>5</v>
      </c>
      <c r="H4" s="57" t="s">
        <v>126</v>
      </c>
      <c r="I4" s="57" t="s">
        <v>127</v>
      </c>
    </row>
    <row r="5" spans="1:14" s="61" customFormat="1" ht="25.5" customHeight="1">
      <c r="A5" s="58">
        <v>6</v>
      </c>
      <c r="B5" s="58"/>
      <c r="C5" s="62" t="s">
        <v>44</v>
      </c>
      <c r="D5" s="60">
        <f>+D6+D10+D13+D16+D23+D27</f>
        <v>1155751.54</v>
      </c>
      <c r="E5" s="60">
        <f>+E6+E10+E13+E16+E23</f>
        <v>2803665</v>
      </c>
      <c r="F5" s="60">
        <f>+F6+F10+F13+F16+F23</f>
        <v>2803665</v>
      </c>
      <c r="G5" s="60">
        <f>+G6+G10+G13+G16+G23+G27</f>
        <v>1375365.6400000001</v>
      </c>
      <c r="H5" s="63">
        <f>IFERROR(G5/D5,)</f>
        <v>1.190018435969378</v>
      </c>
      <c r="I5" s="63">
        <f>IFERROR(G5/F5,)</f>
        <v>0.49055990640821928</v>
      </c>
      <c r="J5" s="85">
        <f>+D5+D28+D27</f>
        <v>1159574.0999999999</v>
      </c>
      <c r="K5" s="85">
        <f>+E5+E28+E27</f>
        <v>2803665</v>
      </c>
      <c r="L5" s="85">
        <f>+F5+F28+F27</f>
        <v>2803665</v>
      </c>
      <c r="M5" s="85">
        <f>+G5+G28+G27</f>
        <v>1376866.11</v>
      </c>
      <c r="N5" s="85"/>
    </row>
    <row r="6" spans="1:14">
      <c r="A6" s="40">
        <v>63</v>
      </c>
      <c r="B6" s="41"/>
      <c r="C6" s="41" t="s">
        <v>58</v>
      </c>
      <c r="D6" s="43">
        <f>+D7</f>
        <v>892826.67</v>
      </c>
      <c r="E6" s="43">
        <f t="shared" ref="E6:G6" si="0">+E7</f>
        <v>2188430</v>
      </c>
      <c r="F6" s="43">
        <f t="shared" si="0"/>
        <v>2188430</v>
      </c>
      <c r="G6" s="43">
        <f t="shared" si="0"/>
        <v>1027118.56</v>
      </c>
      <c r="H6" s="52">
        <f t="shared" ref="H6:H69" si="1">IFERROR(G6/D6,)</f>
        <v>1.1504120503031121</v>
      </c>
      <c r="I6" s="52">
        <f t="shared" ref="I6:I69" si="2">IFERROR(G6/F6,)</f>
        <v>0.46934037643424742</v>
      </c>
      <c r="J6" s="39">
        <f>+D32+D80</f>
        <v>1152198.22</v>
      </c>
      <c r="K6" s="39">
        <f t="shared" ref="K6:M6" si="3">+E32+E80</f>
        <v>2803665</v>
      </c>
      <c r="L6" s="39">
        <f t="shared" si="3"/>
        <v>2803665</v>
      </c>
      <c r="M6" s="39">
        <f t="shared" si="3"/>
        <v>1349101.9200000002</v>
      </c>
    </row>
    <row r="7" spans="1:14">
      <c r="A7" s="40">
        <v>636</v>
      </c>
      <c r="B7" s="41"/>
      <c r="C7" s="41" t="s">
        <v>96</v>
      </c>
      <c r="D7" s="43">
        <f>+D8+D9</f>
        <v>892826.67</v>
      </c>
      <c r="E7" s="43">
        <f t="shared" ref="E7:G7" si="4">+E8+E9</f>
        <v>2188430</v>
      </c>
      <c r="F7" s="43">
        <f t="shared" ref="F7" si="5">+F8+F9</f>
        <v>2188430</v>
      </c>
      <c r="G7" s="43">
        <f t="shared" si="4"/>
        <v>1027118.56</v>
      </c>
      <c r="H7" s="52">
        <f t="shared" si="1"/>
        <v>1.1504120503031121</v>
      </c>
      <c r="I7" s="52">
        <f t="shared" si="2"/>
        <v>0.46934037643424742</v>
      </c>
      <c r="J7" s="39">
        <f>+J5-J6</f>
        <v>7375.8799999998882</v>
      </c>
      <c r="K7" s="39">
        <f t="shared" ref="K7:M7" si="6">+K5-K6</f>
        <v>0</v>
      </c>
      <c r="L7" s="39">
        <f t="shared" si="6"/>
        <v>0</v>
      </c>
      <c r="M7" s="39">
        <f t="shared" si="6"/>
        <v>27764.189999999944</v>
      </c>
    </row>
    <row r="8" spans="1:14">
      <c r="A8" s="40"/>
      <c r="B8" s="44">
        <v>6361</v>
      </c>
      <c r="C8" s="44" t="s">
        <v>18</v>
      </c>
      <c r="D8" s="45">
        <f>+'[1]PR-RAS'!$D$69</f>
        <v>892826.67</v>
      </c>
      <c r="E8" s="45">
        <v>2143302</v>
      </c>
      <c r="F8" s="45">
        <v>2143302</v>
      </c>
      <c r="G8" s="45">
        <f>+'[1]PR-RAS'!$E$69</f>
        <v>1027118.56</v>
      </c>
      <c r="H8" s="52">
        <f t="shared" si="1"/>
        <v>1.1504120503031121</v>
      </c>
      <c r="I8" s="52">
        <f t="shared" si="2"/>
        <v>0.47922250807399053</v>
      </c>
      <c r="L8" s="39"/>
    </row>
    <row r="9" spans="1:14">
      <c r="A9" s="40"/>
      <c r="B9" s="44">
        <v>6362</v>
      </c>
      <c r="C9" s="44" t="s">
        <v>97</v>
      </c>
      <c r="D9" s="45">
        <f>+'[1]PR-RAS'!$D$70</f>
        <v>0</v>
      </c>
      <c r="E9" s="45">
        <v>45128</v>
      </c>
      <c r="F9" s="45">
        <v>45128</v>
      </c>
      <c r="G9" s="45">
        <f>+'[1]PR-RAS'!$E$70</f>
        <v>0</v>
      </c>
      <c r="H9" s="52">
        <f t="shared" si="1"/>
        <v>0</v>
      </c>
      <c r="I9" s="52">
        <f t="shared" si="2"/>
        <v>0</v>
      </c>
    </row>
    <row r="10" spans="1:14" s="35" customFormat="1">
      <c r="A10" s="40">
        <v>64</v>
      </c>
      <c r="B10" s="40"/>
      <c r="C10" s="41" t="s">
        <v>59</v>
      </c>
      <c r="D10" s="42">
        <f>+D11</f>
        <v>0.14000000000000001</v>
      </c>
      <c r="E10" s="42">
        <f t="shared" ref="E10:G10" si="7">+E11</f>
        <v>0</v>
      </c>
      <c r="F10" s="42">
        <f t="shared" si="7"/>
        <v>0</v>
      </c>
      <c r="G10" s="42">
        <f t="shared" si="7"/>
        <v>0</v>
      </c>
      <c r="H10" s="52">
        <f t="shared" si="1"/>
        <v>0</v>
      </c>
      <c r="I10" s="52">
        <f t="shared" si="2"/>
        <v>0</v>
      </c>
      <c r="L10" s="86"/>
    </row>
    <row r="11" spans="1:14" s="35" customFormat="1">
      <c r="A11" s="41" t="s">
        <v>60</v>
      </c>
      <c r="B11" s="40"/>
      <c r="C11" s="41" t="s">
        <v>61</v>
      </c>
      <c r="D11" s="42">
        <f>SUM(D12:D12)</f>
        <v>0.14000000000000001</v>
      </c>
      <c r="E11" s="42">
        <f>SUM(E12:E12)</f>
        <v>0</v>
      </c>
      <c r="F11" s="42">
        <f>SUM(F12:F12)</f>
        <v>0</v>
      </c>
      <c r="G11" s="42">
        <f>SUM(G12:G12)</f>
        <v>0</v>
      </c>
      <c r="H11" s="52">
        <f t="shared" si="1"/>
        <v>0</v>
      </c>
      <c r="I11" s="52">
        <f t="shared" si="2"/>
        <v>0</v>
      </c>
      <c r="J11" s="86">
        <f>+D5-'IZVORI FINANCIRANJA'!D5+D28</f>
        <v>1.4924682490544683E-3</v>
      </c>
      <c r="K11" s="86">
        <f>+E5-'IZVORI FINANCIRANJA'!E5</f>
        <v>0</v>
      </c>
      <c r="L11" s="86">
        <f>+F5-'IZVORI FINANCIRANJA'!F5</f>
        <v>0</v>
      </c>
      <c r="M11" s="86">
        <f>+G5-'IZVORI FINANCIRANJA'!G5+G28</f>
        <v>2.8870772439404391E-10</v>
      </c>
    </row>
    <row r="12" spans="1:14">
      <c r="A12" s="46"/>
      <c r="B12" s="44" t="s">
        <v>62</v>
      </c>
      <c r="C12" s="44" t="s">
        <v>63</v>
      </c>
      <c r="D12" s="45">
        <f>+'[1]PR-RAS'!$D$85</f>
        <v>0.14000000000000001</v>
      </c>
      <c r="E12" s="47">
        <v>0</v>
      </c>
      <c r="F12" s="47">
        <v>0</v>
      </c>
      <c r="G12" s="47">
        <f>+'[1]PR-RAS'!$E$85</f>
        <v>0</v>
      </c>
      <c r="H12" s="52">
        <f t="shared" si="1"/>
        <v>0</v>
      </c>
      <c r="I12" s="52">
        <f t="shared" si="2"/>
        <v>0</v>
      </c>
    </row>
    <row r="13" spans="1:14" s="35" customFormat="1" ht="25.5">
      <c r="A13" s="40">
        <v>65</v>
      </c>
      <c r="B13" s="40"/>
      <c r="C13" s="41" t="s">
        <v>64</v>
      </c>
      <c r="D13" s="42">
        <f t="shared" ref="D13:G14" si="8">D14</f>
        <v>47354.93</v>
      </c>
      <c r="E13" s="42">
        <f t="shared" si="8"/>
        <v>80231</v>
      </c>
      <c r="F13" s="42">
        <f t="shared" si="8"/>
        <v>80231</v>
      </c>
      <c r="G13" s="42">
        <f t="shared" si="8"/>
        <v>53181.85</v>
      </c>
      <c r="H13" s="52">
        <f t="shared" si="1"/>
        <v>1.12304780093646</v>
      </c>
      <c r="I13" s="52">
        <f t="shared" si="2"/>
        <v>0.66285911929304131</v>
      </c>
    </row>
    <row r="14" spans="1:14" s="35" customFormat="1">
      <c r="A14" s="41" t="s">
        <v>65</v>
      </c>
      <c r="B14" s="40"/>
      <c r="C14" s="41" t="s">
        <v>66</v>
      </c>
      <c r="D14" s="42">
        <f t="shared" si="8"/>
        <v>47354.93</v>
      </c>
      <c r="E14" s="42">
        <f t="shared" si="8"/>
        <v>80231</v>
      </c>
      <c r="F14" s="42">
        <f t="shared" si="8"/>
        <v>80231</v>
      </c>
      <c r="G14" s="42">
        <f t="shared" si="8"/>
        <v>53181.85</v>
      </c>
      <c r="H14" s="52">
        <f t="shared" si="1"/>
        <v>1.12304780093646</v>
      </c>
      <c r="I14" s="52">
        <f t="shared" si="2"/>
        <v>0.66285911929304131</v>
      </c>
    </row>
    <row r="15" spans="1:14">
      <c r="A15" s="46"/>
      <c r="B15" s="44" t="s">
        <v>67</v>
      </c>
      <c r="C15" s="44" t="s">
        <v>68</v>
      </c>
      <c r="D15" s="45">
        <f>+'[1]PR-RAS'!$D$117</f>
        <v>47354.93</v>
      </c>
      <c r="E15" s="47">
        <v>80231</v>
      </c>
      <c r="F15" s="47">
        <v>80231</v>
      </c>
      <c r="G15" s="47">
        <f>+'[1]PR-RAS'!$E$117</f>
        <v>53181.85</v>
      </c>
      <c r="H15" s="52">
        <f t="shared" si="1"/>
        <v>1.12304780093646</v>
      </c>
      <c r="I15" s="52">
        <f t="shared" si="2"/>
        <v>0.66285911929304131</v>
      </c>
    </row>
    <row r="16" spans="1:14" ht="25.5">
      <c r="A16" s="40">
        <v>66</v>
      </c>
      <c r="B16" s="40"/>
      <c r="C16" s="41" t="s">
        <v>108</v>
      </c>
      <c r="D16" s="42">
        <f>+D17+D20</f>
        <v>663.61</v>
      </c>
      <c r="E16" s="42">
        <f>+E17+E20</f>
        <v>398</v>
      </c>
      <c r="F16" s="42">
        <f>+F17+F20</f>
        <v>398</v>
      </c>
      <c r="G16" s="42">
        <f>+G17+G20</f>
        <v>537.53</v>
      </c>
      <c r="H16" s="52">
        <f t="shared" si="1"/>
        <v>0.81000889076415361</v>
      </c>
      <c r="I16" s="52">
        <f t="shared" si="2"/>
        <v>1.350577889447236</v>
      </c>
    </row>
    <row r="17" spans="1:13">
      <c r="A17" s="41">
        <v>661</v>
      </c>
      <c r="B17" s="40"/>
      <c r="C17" s="41" t="s">
        <v>107</v>
      </c>
      <c r="D17" s="42">
        <f>+D18+D19</f>
        <v>663.61</v>
      </c>
      <c r="E17" s="42">
        <f t="shared" ref="E17:G17" si="9">+E18+E19</f>
        <v>0</v>
      </c>
      <c r="F17" s="42">
        <f t="shared" ref="F17" si="10">+F18+F19</f>
        <v>0</v>
      </c>
      <c r="G17" s="42">
        <f t="shared" si="9"/>
        <v>139.36000000000001</v>
      </c>
      <c r="H17" s="52">
        <f t="shared" si="1"/>
        <v>0.21000286312743932</v>
      </c>
      <c r="I17" s="52">
        <f t="shared" si="2"/>
        <v>0</v>
      </c>
    </row>
    <row r="18" spans="1:13">
      <c r="A18" s="46"/>
      <c r="B18" s="44">
        <v>6614</v>
      </c>
      <c r="C18" s="44" t="s">
        <v>98</v>
      </c>
      <c r="D18" s="45">
        <f>+'[1]PR-RAS'!$D$126</f>
        <v>0</v>
      </c>
      <c r="E18" s="47">
        <v>0</v>
      </c>
      <c r="F18" s="47">
        <v>0</v>
      </c>
      <c r="G18" s="47"/>
      <c r="H18" s="52">
        <f t="shared" si="1"/>
        <v>0</v>
      </c>
      <c r="I18" s="52">
        <f t="shared" si="2"/>
        <v>0</v>
      </c>
    </row>
    <row r="19" spans="1:13">
      <c r="A19" s="46"/>
      <c r="B19" s="44">
        <v>6615</v>
      </c>
      <c r="C19" s="44" t="s">
        <v>19</v>
      </c>
      <c r="D19" s="45">
        <f>+'[1]PR-RAS'!$D$127</f>
        <v>663.61</v>
      </c>
      <c r="E19" s="47"/>
      <c r="F19" s="47"/>
      <c r="G19" s="47">
        <f>+'[1]PR-RAS'!$E$127</f>
        <v>139.36000000000001</v>
      </c>
      <c r="H19" s="52">
        <f t="shared" si="1"/>
        <v>0.21000286312743932</v>
      </c>
      <c r="I19" s="52">
        <f t="shared" si="2"/>
        <v>0</v>
      </c>
    </row>
    <row r="20" spans="1:13" ht="25.5">
      <c r="A20" s="41">
        <v>663</v>
      </c>
      <c r="B20" s="40"/>
      <c r="C20" s="41" t="s">
        <v>106</v>
      </c>
      <c r="D20" s="42">
        <f>+D21+D22</f>
        <v>0</v>
      </c>
      <c r="E20" s="42">
        <f t="shared" ref="E20:G20" si="11">+E21+E22</f>
        <v>398</v>
      </c>
      <c r="F20" s="42">
        <f t="shared" ref="F20" si="12">+F21+F22</f>
        <v>398</v>
      </c>
      <c r="G20" s="42">
        <f t="shared" si="11"/>
        <v>398.17</v>
      </c>
      <c r="H20" s="52">
        <f t="shared" si="1"/>
        <v>0</v>
      </c>
      <c r="I20" s="52">
        <f t="shared" si="2"/>
        <v>1.000427135678392</v>
      </c>
    </row>
    <row r="21" spans="1:13">
      <c r="A21" s="46"/>
      <c r="B21" s="44">
        <v>6631</v>
      </c>
      <c r="C21" s="44" t="s">
        <v>99</v>
      </c>
      <c r="D21" s="45">
        <f>+'[1]PR-RAS'!$D$129</f>
        <v>0</v>
      </c>
      <c r="E21" s="47">
        <v>398</v>
      </c>
      <c r="F21" s="47">
        <v>398</v>
      </c>
      <c r="G21" s="47">
        <v>398.17</v>
      </c>
      <c r="H21" s="52">
        <f t="shared" si="1"/>
        <v>0</v>
      </c>
      <c r="I21" s="52">
        <f t="shared" si="2"/>
        <v>1.000427135678392</v>
      </c>
    </row>
    <row r="22" spans="1:13">
      <c r="A22" s="46"/>
      <c r="B22" s="44">
        <v>6632</v>
      </c>
      <c r="C22" s="44" t="s">
        <v>100</v>
      </c>
      <c r="D22" s="45">
        <f>+'[1]PR-RAS'!$D$130</f>
        <v>0</v>
      </c>
      <c r="E22" s="47">
        <v>0</v>
      </c>
      <c r="F22" s="47">
        <v>0</v>
      </c>
      <c r="G22" s="47">
        <f>+'[1]PR-RAS'!$E$130</f>
        <v>0</v>
      </c>
      <c r="H22" s="52">
        <f t="shared" si="1"/>
        <v>0</v>
      </c>
      <c r="I22" s="52">
        <f t="shared" si="2"/>
        <v>0</v>
      </c>
    </row>
    <row r="23" spans="1:13">
      <c r="A23" s="41">
        <v>67</v>
      </c>
      <c r="B23" s="40"/>
      <c r="C23" s="41" t="s">
        <v>105</v>
      </c>
      <c r="D23" s="42">
        <f>+D24</f>
        <v>211174.3</v>
      </c>
      <c r="E23" s="42">
        <f t="shared" ref="E23:G23" si="13">+E24</f>
        <v>534606</v>
      </c>
      <c r="F23" s="42">
        <f t="shared" si="13"/>
        <v>534606</v>
      </c>
      <c r="G23" s="42">
        <f t="shared" si="13"/>
        <v>293086.17</v>
      </c>
      <c r="H23" s="52">
        <f t="shared" si="1"/>
        <v>1.3878874938853829</v>
      </c>
      <c r="I23" s="52">
        <f t="shared" si="2"/>
        <v>0.54822835882874488</v>
      </c>
    </row>
    <row r="24" spans="1:13" ht="25.5">
      <c r="A24" s="41">
        <v>671</v>
      </c>
      <c r="B24" s="40"/>
      <c r="C24" s="41" t="s">
        <v>104</v>
      </c>
      <c r="D24" s="42">
        <f>+D25+D26</f>
        <v>211174.3</v>
      </c>
      <c r="E24" s="42">
        <f t="shared" ref="E24:G24" si="14">+E25+E26</f>
        <v>534606</v>
      </c>
      <c r="F24" s="42">
        <f t="shared" ref="F24" si="15">+F25+F26</f>
        <v>534606</v>
      </c>
      <c r="G24" s="42">
        <f t="shared" si="14"/>
        <v>293086.17</v>
      </c>
      <c r="H24" s="52">
        <f t="shared" si="1"/>
        <v>1.3878874938853829</v>
      </c>
      <c r="I24" s="52">
        <f t="shared" si="2"/>
        <v>0.54822835882874488</v>
      </c>
    </row>
    <row r="25" spans="1:13">
      <c r="A25" s="46"/>
      <c r="B25" s="44">
        <v>6711</v>
      </c>
      <c r="C25" s="44" t="s">
        <v>101</v>
      </c>
      <c r="D25" s="45">
        <f>+'[1]PR-RAS'!$D$135</f>
        <v>211174.3</v>
      </c>
      <c r="E25" s="47">
        <v>518679</v>
      </c>
      <c r="F25" s="47">
        <v>518679</v>
      </c>
      <c r="G25" s="47">
        <f>+'[1]PR-RAS'!$E$135</f>
        <v>293086.17</v>
      </c>
      <c r="H25" s="52">
        <f t="shared" si="1"/>
        <v>1.3878874938853829</v>
      </c>
      <c r="I25" s="52">
        <f t="shared" si="2"/>
        <v>0.56506272665752799</v>
      </c>
    </row>
    <row r="26" spans="1:13" ht="25.5">
      <c r="A26" s="46"/>
      <c r="B26" s="44">
        <v>6712</v>
      </c>
      <c r="C26" s="44" t="s">
        <v>102</v>
      </c>
      <c r="D26" s="45">
        <f>+'[1]PR-RAS'!$D$136</f>
        <v>0</v>
      </c>
      <c r="E26" s="47">
        <v>15927</v>
      </c>
      <c r="F26" s="47">
        <v>15927</v>
      </c>
      <c r="G26" s="47">
        <f>+'[1]PR-RAS'!$E$136</f>
        <v>0</v>
      </c>
      <c r="H26" s="52">
        <f t="shared" si="1"/>
        <v>0</v>
      </c>
      <c r="I26" s="52">
        <f t="shared" si="2"/>
        <v>0</v>
      </c>
    </row>
    <row r="27" spans="1:13">
      <c r="A27" s="40">
        <v>922</v>
      </c>
      <c r="B27" s="41"/>
      <c r="C27" s="41" t="s">
        <v>69</v>
      </c>
      <c r="D27" s="43">
        <f>+'[1]PR-RAS'!$D$292</f>
        <v>3731.89</v>
      </c>
      <c r="E27" s="42">
        <v>0</v>
      </c>
      <c r="F27" s="42">
        <v>0</v>
      </c>
      <c r="G27" s="42">
        <f>+'[1]PR-RAS'!$E$292</f>
        <v>1441.53</v>
      </c>
      <c r="H27" s="52">
        <f t="shared" si="1"/>
        <v>0.38627344321510015</v>
      </c>
      <c r="I27" s="52">
        <f t="shared" si="2"/>
        <v>0</v>
      </c>
    </row>
    <row r="28" spans="1:13" s="61" customFormat="1" ht="25.5" customHeight="1">
      <c r="A28" s="58">
        <v>7</v>
      </c>
      <c r="B28" s="58"/>
      <c r="C28" s="62" t="s">
        <v>45</v>
      </c>
      <c r="D28" s="60">
        <f t="shared" ref="D28:G29" si="16">D29</f>
        <v>90.67</v>
      </c>
      <c r="E28" s="60">
        <f t="shared" si="16"/>
        <v>0</v>
      </c>
      <c r="F28" s="60">
        <f t="shared" si="16"/>
        <v>0</v>
      </c>
      <c r="G28" s="60">
        <f t="shared" si="16"/>
        <v>58.94</v>
      </c>
      <c r="H28" s="63">
        <f t="shared" si="1"/>
        <v>0.65004963052828935</v>
      </c>
      <c r="I28" s="63">
        <f t="shared" si="2"/>
        <v>0</v>
      </c>
    </row>
    <row r="29" spans="1:13">
      <c r="A29" s="40">
        <v>72</v>
      </c>
      <c r="B29" s="41"/>
      <c r="C29" s="41" t="s">
        <v>70</v>
      </c>
      <c r="D29" s="43">
        <f t="shared" si="16"/>
        <v>90.67</v>
      </c>
      <c r="E29" s="43">
        <f t="shared" si="16"/>
        <v>0</v>
      </c>
      <c r="F29" s="43">
        <f t="shared" si="16"/>
        <v>0</v>
      </c>
      <c r="G29" s="43">
        <f t="shared" si="16"/>
        <v>58.94</v>
      </c>
      <c r="H29" s="52">
        <f t="shared" si="1"/>
        <v>0.65004963052828935</v>
      </c>
      <c r="I29" s="52">
        <f t="shared" si="2"/>
        <v>0</v>
      </c>
    </row>
    <row r="30" spans="1:13">
      <c r="A30" s="40">
        <v>721</v>
      </c>
      <c r="B30" s="41"/>
      <c r="C30" s="41" t="s">
        <v>109</v>
      </c>
      <c r="D30" s="43">
        <f>D31</f>
        <v>90.67</v>
      </c>
      <c r="E30" s="43">
        <f>E31</f>
        <v>0</v>
      </c>
      <c r="F30" s="43">
        <f>F31</f>
        <v>0</v>
      </c>
      <c r="G30" s="43">
        <f>G31</f>
        <v>58.94</v>
      </c>
      <c r="H30" s="52">
        <f t="shared" si="1"/>
        <v>0.65004963052828935</v>
      </c>
      <c r="I30" s="52">
        <f t="shared" si="2"/>
        <v>0</v>
      </c>
    </row>
    <row r="31" spans="1:13">
      <c r="A31" s="40"/>
      <c r="B31" s="44">
        <v>7231</v>
      </c>
      <c r="C31" s="44" t="s">
        <v>103</v>
      </c>
      <c r="D31" s="45">
        <f>+'[1]PR-RAS'!$D$313</f>
        <v>90.67</v>
      </c>
      <c r="E31" s="45">
        <v>0</v>
      </c>
      <c r="F31" s="45">
        <v>0</v>
      </c>
      <c r="G31" s="45">
        <f>+'[1]PR-RAS'!$E$313</f>
        <v>58.94</v>
      </c>
      <c r="H31" s="52">
        <f t="shared" si="1"/>
        <v>0.65004963052828935</v>
      </c>
      <c r="I31" s="52">
        <f t="shared" si="2"/>
        <v>0</v>
      </c>
    </row>
    <row r="32" spans="1:13" ht="24" customHeight="1">
      <c r="A32" s="58">
        <v>3</v>
      </c>
      <c r="B32" s="58"/>
      <c r="C32" s="59" t="s">
        <v>116</v>
      </c>
      <c r="D32" s="60">
        <f>+D33+D40+D70+D74+D77</f>
        <v>1137292.48</v>
      </c>
      <c r="E32" s="60">
        <f t="shared" ref="E32:G32" si="17">+E33+E40+E70+E74+E77</f>
        <v>2725822</v>
      </c>
      <c r="F32" s="60">
        <f t="shared" si="17"/>
        <v>2725822</v>
      </c>
      <c r="G32" s="60">
        <f t="shared" si="17"/>
        <v>1346603.36</v>
      </c>
      <c r="H32" s="63">
        <f t="shared" si="1"/>
        <v>1.1840431407758891</v>
      </c>
      <c r="I32" s="63">
        <f t="shared" si="2"/>
        <v>0.49401734962884591</v>
      </c>
      <c r="J32" s="84">
        <f>+D32+D80</f>
        <v>1152198.22</v>
      </c>
      <c r="K32" s="84">
        <f t="shared" ref="K32:M32" si="18">+E32+E80</f>
        <v>2803665</v>
      </c>
      <c r="L32" s="84">
        <f t="shared" si="18"/>
        <v>2803665</v>
      </c>
      <c r="M32" s="84">
        <f t="shared" si="18"/>
        <v>1349101.9200000002</v>
      </c>
    </row>
    <row r="33" spans="1:13">
      <c r="A33" s="40">
        <v>31</v>
      </c>
      <c r="B33" s="40"/>
      <c r="C33" s="48" t="s">
        <v>117</v>
      </c>
      <c r="D33" s="42">
        <f>+D34+D36+D37</f>
        <v>993180.92999999993</v>
      </c>
      <c r="E33" s="42">
        <f t="shared" ref="E33:G33" si="19">+E34+E36+E37</f>
        <v>2343065</v>
      </c>
      <c r="F33" s="42">
        <f t="shared" ref="F33" si="20">+F34+F36+F37</f>
        <v>2343065</v>
      </c>
      <c r="G33" s="42">
        <f t="shared" si="19"/>
        <v>1116482.3</v>
      </c>
      <c r="H33" s="52">
        <f t="shared" si="1"/>
        <v>1.1241479435171999</v>
      </c>
      <c r="I33" s="52">
        <f t="shared" si="2"/>
        <v>0.47650504787532572</v>
      </c>
      <c r="J33" s="39">
        <f>+J32-'IZVORI FINANCIRANJA'!D26</f>
        <v>-2.8415950946509838E-3</v>
      </c>
      <c r="K33" s="39">
        <f>+K32-'IZVORI FINANCIRANJA'!E26</f>
        <v>0</v>
      </c>
      <c r="L33" s="39">
        <f>+L32-'IZVORI FINANCIRANJA'!F26</f>
        <v>0</v>
      </c>
      <c r="M33" s="39">
        <f>+M32-'IZVORI FINANCIRANJA'!G26</f>
        <v>-0.21999999973922968</v>
      </c>
    </row>
    <row r="34" spans="1:13">
      <c r="A34" s="48" t="s">
        <v>71</v>
      </c>
      <c r="B34" s="40"/>
      <c r="C34" s="48" t="s">
        <v>118</v>
      </c>
      <c r="D34" s="42">
        <f>+D35</f>
        <v>827908.57</v>
      </c>
      <c r="E34" s="42">
        <f t="shared" ref="E34:G34" si="21">+E35</f>
        <v>1952639</v>
      </c>
      <c r="F34" s="42">
        <f t="shared" si="21"/>
        <v>1952639</v>
      </c>
      <c r="G34" s="42">
        <f t="shared" si="21"/>
        <v>925294.07999999996</v>
      </c>
      <c r="H34" s="52">
        <f t="shared" si="1"/>
        <v>1.1176283390809689</v>
      </c>
      <c r="I34" s="52">
        <f t="shared" si="2"/>
        <v>0.47386848260226289</v>
      </c>
    </row>
    <row r="35" spans="1:13">
      <c r="A35" s="46"/>
      <c r="B35" s="49">
        <v>3111</v>
      </c>
      <c r="C35" s="49" t="s">
        <v>72</v>
      </c>
      <c r="D35" s="47">
        <f>+'[1]PR-RAS'!$D$154</f>
        <v>827908.57</v>
      </c>
      <c r="E35" s="47">
        <v>1952639</v>
      </c>
      <c r="F35" s="47">
        <v>1952639</v>
      </c>
      <c r="G35" s="47">
        <f>+'[1]PR-RAS'!$E$154</f>
        <v>925294.07999999996</v>
      </c>
      <c r="H35" s="52">
        <f t="shared" si="1"/>
        <v>1.1176283390809689</v>
      </c>
      <c r="I35" s="52">
        <f t="shared" si="2"/>
        <v>0.47386848260226289</v>
      </c>
    </row>
    <row r="36" spans="1:13" s="35" customFormat="1">
      <c r="A36" s="48" t="s">
        <v>73</v>
      </c>
      <c r="B36" s="40"/>
      <c r="C36" s="48" t="s">
        <v>32</v>
      </c>
      <c r="D36" s="42">
        <f>+'[1]PR-RAS'!$D$158</f>
        <v>30291.34</v>
      </c>
      <c r="E36" s="42">
        <v>71913</v>
      </c>
      <c r="F36" s="42">
        <v>71913</v>
      </c>
      <c r="G36" s="42">
        <f>+'[1]PR-RAS'!$E$158</f>
        <v>40425.79</v>
      </c>
      <c r="H36" s="52">
        <f t="shared" si="1"/>
        <v>1.3345659188401702</v>
      </c>
      <c r="I36" s="52">
        <f t="shared" si="2"/>
        <v>0.56214856840904981</v>
      </c>
    </row>
    <row r="37" spans="1:13" s="35" customFormat="1">
      <c r="A37" s="48">
        <v>313</v>
      </c>
      <c r="B37" s="40"/>
      <c r="C37" s="48" t="s">
        <v>119</v>
      </c>
      <c r="D37" s="42">
        <f>SUM(D38:D39)</f>
        <v>134981.01999999999</v>
      </c>
      <c r="E37" s="42">
        <f t="shared" ref="E37:G37" si="22">SUM(E38:E39)</f>
        <v>318513</v>
      </c>
      <c r="F37" s="42">
        <f t="shared" ref="F37" si="23">SUM(F38:F39)</f>
        <v>318513</v>
      </c>
      <c r="G37" s="42">
        <f t="shared" si="22"/>
        <v>150762.43</v>
      </c>
      <c r="H37" s="52">
        <f t="shared" si="1"/>
        <v>1.1169157708246686</v>
      </c>
      <c r="I37" s="52">
        <f t="shared" si="2"/>
        <v>0.47333210889351451</v>
      </c>
    </row>
    <row r="38" spans="1:13">
      <c r="A38" s="46"/>
      <c r="B38" s="49">
        <v>3132</v>
      </c>
      <c r="C38" s="49" t="s">
        <v>9</v>
      </c>
      <c r="D38" s="47">
        <f>+'[1]PR-RAS'!$D$161</f>
        <v>134889</v>
      </c>
      <c r="E38" s="47">
        <v>317816</v>
      </c>
      <c r="F38" s="47">
        <v>317816</v>
      </c>
      <c r="G38" s="47">
        <f>+'[1]PR-RAS'!$E$161</f>
        <v>150762.43</v>
      </c>
      <c r="H38" s="52">
        <f t="shared" si="1"/>
        <v>1.1176777201995713</v>
      </c>
      <c r="I38" s="52">
        <f t="shared" si="2"/>
        <v>0.47437017016135119</v>
      </c>
    </row>
    <row r="39" spans="1:13">
      <c r="A39" s="46"/>
      <c r="B39" s="49">
        <v>3133</v>
      </c>
      <c r="C39" s="49" t="s">
        <v>21</v>
      </c>
      <c r="D39" s="47">
        <f>+'[1]PR-RAS'!$D$162</f>
        <v>92.02</v>
      </c>
      <c r="E39" s="47">
        <v>697</v>
      </c>
      <c r="F39" s="47">
        <v>697</v>
      </c>
      <c r="G39" s="47">
        <f>+'[1]PR-RAS'!$E$162</f>
        <v>0</v>
      </c>
      <c r="H39" s="52">
        <f t="shared" si="1"/>
        <v>0</v>
      </c>
      <c r="I39" s="52">
        <f t="shared" si="2"/>
        <v>0</v>
      </c>
    </row>
    <row r="40" spans="1:13" s="35" customFormat="1">
      <c r="A40" s="48">
        <v>32</v>
      </c>
      <c r="B40" s="40"/>
      <c r="C40" s="48" t="s">
        <v>120</v>
      </c>
      <c r="D40" s="42">
        <f>+D41+D46+D53+D62+D63</f>
        <v>131468.15</v>
      </c>
      <c r="E40" s="42">
        <f t="shared" ref="E40:G40" si="24">+E41+E46+E53+E62+E63</f>
        <v>363777</v>
      </c>
      <c r="F40" s="42">
        <f t="shared" ref="F40" si="25">+F41+F46+F53+F62+F63</f>
        <v>363777</v>
      </c>
      <c r="G40" s="42">
        <f t="shared" si="24"/>
        <v>210675.18</v>
      </c>
      <c r="H40" s="52">
        <f t="shared" si="1"/>
        <v>1.6024807529428231</v>
      </c>
      <c r="I40" s="52">
        <f t="shared" si="2"/>
        <v>0.57913276540298042</v>
      </c>
    </row>
    <row r="41" spans="1:13" s="35" customFormat="1">
      <c r="A41" s="40">
        <v>321</v>
      </c>
      <c r="B41" s="48"/>
      <c r="C41" s="48" t="s">
        <v>121</v>
      </c>
      <c r="D41" s="42">
        <f>SUM(D42:D45)</f>
        <v>24013.01</v>
      </c>
      <c r="E41" s="42">
        <f t="shared" ref="E41:G41" si="26">SUM(E42:E45)</f>
        <v>53745</v>
      </c>
      <c r="F41" s="42">
        <f t="shared" ref="F41" si="27">SUM(F42:F45)</f>
        <v>53745</v>
      </c>
      <c r="G41" s="42">
        <f t="shared" si="26"/>
        <v>34733.86</v>
      </c>
      <c r="H41" s="52">
        <f t="shared" si="1"/>
        <v>1.4464600647732209</v>
      </c>
      <c r="I41" s="52">
        <f t="shared" si="2"/>
        <v>0.64627146711321981</v>
      </c>
    </row>
    <row r="42" spans="1:13">
      <c r="A42" s="46"/>
      <c r="B42" s="49">
        <v>3211</v>
      </c>
      <c r="C42" s="49" t="s">
        <v>74</v>
      </c>
      <c r="D42" s="47">
        <f>+'[1]PR-RAS'!$D$165</f>
        <v>4179.38</v>
      </c>
      <c r="E42" s="47">
        <v>8687</v>
      </c>
      <c r="F42" s="47">
        <v>8687</v>
      </c>
      <c r="G42" s="47">
        <f>+'[1]PR-RAS'!$E$165</f>
        <v>6440.77</v>
      </c>
      <c r="H42" s="52">
        <f t="shared" si="1"/>
        <v>1.5410826486225231</v>
      </c>
      <c r="I42" s="52">
        <f t="shared" si="2"/>
        <v>0.74142626913779219</v>
      </c>
    </row>
    <row r="43" spans="1:13">
      <c r="A43" s="46"/>
      <c r="B43" s="49">
        <v>3212</v>
      </c>
      <c r="C43" s="49" t="s">
        <v>75</v>
      </c>
      <c r="D43" s="47">
        <f>+'[1]PR-RAS'!$D$166</f>
        <v>19135.77</v>
      </c>
      <c r="E43" s="47">
        <v>43067</v>
      </c>
      <c r="F43" s="47">
        <v>43067</v>
      </c>
      <c r="G43" s="47">
        <f>+'[1]PR-RAS'!$E$166</f>
        <v>27474.880000000001</v>
      </c>
      <c r="H43" s="52">
        <f t="shared" si="1"/>
        <v>1.4357864878183633</v>
      </c>
      <c r="I43" s="52">
        <f t="shared" si="2"/>
        <v>0.63795667216198015</v>
      </c>
    </row>
    <row r="44" spans="1:13">
      <c r="A44" s="49"/>
      <c r="B44" s="46">
        <v>3213</v>
      </c>
      <c r="C44" s="49" t="s">
        <v>76</v>
      </c>
      <c r="D44" s="47">
        <f>+'[1]PR-RAS'!$D$167</f>
        <v>468.51</v>
      </c>
      <c r="E44" s="47">
        <v>1327</v>
      </c>
      <c r="F44" s="47">
        <v>1327</v>
      </c>
      <c r="G44" s="47">
        <f>+'[1]PR-RAS'!$E$167</f>
        <v>818.21</v>
      </c>
      <c r="H44" s="64">
        <f t="shared" si="1"/>
        <v>1.7464088279865959</v>
      </c>
      <c r="I44" s="64">
        <f t="shared" si="2"/>
        <v>0.616586284853052</v>
      </c>
    </row>
    <row r="45" spans="1:13">
      <c r="A45" s="46"/>
      <c r="B45" s="49">
        <v>3214</v>
      </c>
      <c r="C45" s="49" t="s">
        <v>110</v>
      </c>
      <c r="D45" s="47">
        <f>+'[1]PR-RAS'!$D$168</f>
        <v>229.35</v>
      </c>
      <c r="E45" s="47">
        <v>664</v>
      </c>
      <c r="F45" s="47">
        <v>664</v>
      </c>
      <c r="G45" s="47">
        <f>+'[1]PR-RAS'!$E$168</f>
        <v>0</v>
      </c>
      <c r="H45" s="52">
        <f t="shared" si="1"/>
        <v>0</v>
      </c>
      <c r="I45" s="52">
        <f t="shared" si="2"/>
        <v>0</v>
      </c>
    </row>
    <row r="46" spans="1:13" s="35" customFormat="1">
      <c r="A46" s="40">
        <v>322</v>
      </c>
      <c r="B46" s="48"/>
      <c r="C46" s="48" t="s">
        <v>122</v>
      </c>
      <c r="D46" s="42">
        <f>SUM(D47:D52)</f>
        <v>57521.36</v>
      </c>
      <c r="E46" s="42">
        <f t="shared" ref="E46:G46" si="28">SUM(E47:E52)</f>
        <v>207045</v>
      </c>
      <c r="F46" s="42">
        <f t="shared" ref="F46" si="29">SUM(F47:F52)</f>
        <v>207045</v>
      </c>
      <c r="G46" s="42">
        <f t="shared" si="28"/>
        <v>129073.90999999999</v>
      </c>
      <c r="H46" s="52">
        <f t="shared" si="1"/>
        <v>2.2439300809299363</v>
      </c>
      <c r="I46" s="52">
        <f t="shared" si="2"/>
        <v>0.62340993503827669</v>
      </c>
    </row>
    <row r="47" spans="1:13">
      <c r="A47" s="46"/>
      <c r="B47" s="49">
        <v>3221</v>
      </c>
      <c r="C47" s="49" t="s">
        <v>77</v>
      </c>
      <c r="D47" s="47">
        <f>+'[1]PR-RAS'!$D$170</f>
        <v>9125.84</v>
      </c>
      <c r="E47" s="47">
        <v>21369</v>
      </c>
      <c r="F47" s="47">
        <v>21369</v>
      </c>
      <c r="G47" s="47">
        <f>+'[1]PR-RAS'!$E$170</f>
        <v>9261.4</v>
      </c>
      <c r="H47" s="52">
        <f t="shared" si="1"/>
        <v>1.0148545229808981</v>
      </c>
      <c r="I47" s="52">
        <f t="shared" si="2"/>
        <v>0.43340352847582947</v>
      </c>
    </row>
    <row r="48" spans="1:13">
      <c r="A48" s="46"/>
      <c r="B48" s="49">
        <v>3222</v>
      </c>
      <c r="C48" s="49" t="s">
        <v>111</v>
      </c>
      <c r="D48" s="47">
        <f>+'[1]PR-RAS'!$D$171</f>
        <v>22273.47</v>
      </c>
      <c r="E48" s="47">
        <v>141692</v>
      </c>
      <c r="F48" s="47">
        <v>141692</v>
      </c>
      <c r="G48" s="47">
        <f>+'[1]PR-RAS'!$E$171</f>
        <v>99852.43</v>
      </c>
      <c r="H48" s="52">
        <f t="shared" si="1"/>
        <v>4.483020831509414</v>
      </c>
      <c r="I48" s="52">
        <f t="shared" si="2"/>
        <v>0.70471466278971284</v>
      </c>
    </row>
    <row r="49" spans="1:9">
      <c r="A49" s="46"/>
      <c r="B49" s="49">
        <v>3223</v>
      </c>
      <c r="C49" s="49" t="s">
        <v>78</v>
      </c>
      <c r="D49" s="47">
        <f>+'[1]PR-RAS'!$D$172</f>
        <v>18773.53</v>
      </c>
      <c r="E49" s="47">
        <v>28986</v>
      </c>
      <c r="F49" s="47">
        <v>28986</v>
      </c>
      <c r="G49" s="47">
        <f>+'[1]PR-RAS'!$E$172</f>
        <v>14776.65</v>
      </c>
      <c r="H49" s="52">
        <f t="shared" si="1"/>
        <v>0.78710024167005355</v>
      </c>
      <c r="I49" s="52">
        <f t="shared" si="2"/>
        <v>0.50978575864210307</v>
      </c>
    </row>
    <row r="50" spans="1:9">
      <c r="A50" s="49"/>
      <c r="B50" s="46">
        <v>3224</v>
      </c>
      <c r="C50" s="49" t="s">
        <v>79</v>
      </c>
      <c r="D50" s="47">
        <f>+'[1]PR-RAS'!$D$173</f>
        <v>1209</v>
      </c>
      <c r="E50" s="47">
        <v>6636</v>
      </c>
      <c r="F50" s="47">
        <v>6636</v>
      </c>
      <c r="G50" s="47">
        <f>+'[1]PR-RAS'!$E$173</f>
        <v>3997.14</v>
      </c>
      <c r="H50" s="64">
        <f t="shared" si="1"/>
        <v>3.3061538461538462</v>
      </c>
      <c r="I50" s="64">
        <f t="shared" si="2"/>
        <v>0.60234177215189877</v>
      </c>
    </row>
    <row r="51" spans="1:9">
      <c r="A51" s="46"/>
      <c r="B51" s="49">
        <v>3225</v>
      </c>
      <c r="C51" s="49" t="s">
        <v>80</v>
      </c>
      <c r="D51" s="47">
        <f>+'[1]PR-RAS'!$D$174</f>
        <v>6139.52</v>
      </c>
      <c r="E51" s="47">
        <v>7034</v>
      </c>
      <c r="F51" s="47">
        <v>7034</v>
      </c>
      <c r="G51" s="47">
        <f>+'[1]PR-RAS'!$E$174</f>
        <v>906.83</v>
      </c>
      <c r="H51" s="52">
        <f t="shared" si="1"/>
        <v>0.14770372928176795</v>
      </c>
      <c r="I51" s="52">
        <f t="shared" si="2"/>
        <v>0.12892095535968157</v>
      </c>
    </row>
    <row r="52" spans="1:9">
      <c r="A52" s="46"/>
      <c r="B52" s="49">
        <v>3227</v>
      </c>
      <c r="C52" s="49" t="s">
        <v>3</v>
      </c>
      <c r="D52" s="47">
        <f>+'[1]PR-RAS'!$D$176</f>
        <v>0</v>
      </c>
      <c r="E52" s="47">
        <v>1328</v>
      </c>
      <c r="F52" s="47">
        <v>1328</v>
      </c>
      <c r="G52" s="47">
        <f>+'[1]PR-RAS'!$E$176</f>
        <v>279.45999999999998</v>
      </c>
      <c r="H52" s="52">
        <f t="shared" si="1"/>
        <v>0</v>
      </c>
      <c r="I52" s="52">
        <f t="shared" si="2"/>
        <v>0.21043674698795178</v>
      </c>
    </row>
    <row r="53" spans="1:9" s="35" customFormat="1">
      <c r="A53" s="40">
        <v>323</v>
      </c>
      <c r="B53" s="48"/>
      <c r="C53" s="48" t="s">
        <v>123</v>
      </c>
      <c r="D53" s="42">
        <f>SUM(D54:D61)</f>
        <v>43126.23</v>
      </c>
      <c r="E53" s="42">
        <f t="shared" ref="E53:G53" si="30">SUM(E54:E61)</f>
        <v>92982</v>
      </c>
      <c r="F53" s="42">
        <f t="shared" ref="F53" si="31">SUM(F54:F61)</f>
        <v>92982</v>
      </c>
      <c r="G53" s="42">
        <f t="shared" si="30"/>
        <v>42022.140000000007</v>
      </c>
      <c r="H53" s="52">
        <f t="shared" si="1"/>
        <v>0.97439864323869729</v>
      </c>
      <c r="I53" s="52">
        <f t="shared" si="2"/>
        <v>0.45193843969800612</v>
      </c>
    </row>
    <row r="54" spans="1:9">
      <c r="A54" s="46"/>
      <c r="B54" s="49">
        <v>3231</v>
      </c>
      <c r="C54" s="49" t="s">
        <v>81</v>
      </c>
      <c r="D54" s="47">
        <f>+'[1]PR-RAS'!D178</f>
        <v>3769.4</v>
      </c>
      <c r="E54" s="47">
        <v>9290</v>
      </c>
      <c r="F54" s="47">
        <v>9290</v>
      </c>
      <c r="G54" s="47">
        <f>+'[1]PR-RAS'!E178</f>
        <v>4063.6</v>
      </c>
      <c r="H54" s="52">
        <f t="shared" si="1"/>
        <v>1.0780495569586672</v>
      </c>
      <c r="I54" s="52">
        <f t="shared" si="2"/>
        <v>0.43741657696447794</v>
      </c>
    </row>
    <row r="55" spans="1:9">
      <c r="A55" s="46"/>
      <c r="B55" s="49">
        <v>3232</v>
      </c>
      <c r="C55" s="49" t="s">
        <v>82</v>
      </c>
      <c r="D55" s="47">
        <f>+'[1]PR-RAS'!D179</f>
        <v>11126.32</v>
      </c>
      <c r="E55" s="47">
        <v>28083</v>
      </c>
      <c r="F55" s="47">
        <v>28083</v>
      </c>
      <c r="G55" s="47">
        <f>+'[1]PR-RAS'!E179</f>
        <v>14206.83</v>
      </c>
      <c r="H55" s="52">
        <f t="shared" si="1"/>
        <v>1.276866924553671</v>
      </c>
      <c r="I55" s="52">
        <f t="shared" si="2"/>
        <v>0.50588719153936546</v>
      </c>
    </row>
    <row r="56" spans="1:9">
      <c r="A56" s="46"/>
      <c r="B56" s="49">
        <v>3234</v>
      </c>
      <c r="C56" s="49" t="s">
        <v>83</v>
      </c>
      <c r="D56" s="47">
        <f>+'[1]PR-RAS'!D181</f>
        <v>9543.9</v>
      </c>
      <c r="E56" s="47">
        <v>20572</v>
      </c>
      <c r="F56" s="47">
        <v>20572</v>
      </c>
      <c r="G56" s="47">
        <f>+'[1]PR-RAS'!E181</f>
        <v>8590.02</v>
      </c>
      <c r="H56" s="52">
        <f t="shared" si="1"/>
        <v>0.90005343727407039</v>
      </c>
      <c r="I56" s="52">
        <f t="shared" si="2"/>
        <v>0.41755881781061638</v>
      </c>
    </row>
    <row r="57" spans="1:9">
      <c r="A57" s="46"/>
      <c r="B57" s="49">
        <v>3235</v>
      </c>
      <c r="C57" s="49" t="s">
        <v>84</v>
      </c>
      <c r="D57" s="47">
        <f>+'[1]PR-RAS'!D182</f>
        <v>1128.17</v>
      </c>
      <c r="E57" s="47">
        <v>2389</v>
      </c>
      <c r="F57" s="47">
        <v>2389</v>
      </c>
      <c r="G57" s="47">
        <f>+'[1]PR-RAS'!E182</f>
        <v>1128.06</v>
      </c>
      <c r="H57" s="52">
        <f t="shared" si="1"/>
        <v>0.99990249696410993</v>
      </c>
      <c r="I57" s="52">
        <f t="shared" si="2"/>
        <v>0.47218920050230218</v>
      </c>
    </row>
    <row r="58" spans="1:9">
      <c r="A58" s="46"/>
      <c r="B58" s="49">
        <v>3236</v>
      </c>
      <c r="C58" s="49" t="s">
        <v>85</v>
      </c>
      <c r="D58" s="47">
        <f>+'[1]PR-RAS'!D183</f>
        <v>1505.77</v>
      </c>
      <c r="E58" s="47">
        <v>1061</v>
      </c>
      <c r="F58" s="47">
        <v>1061</v>
      </c>
      <c r="G58" s="47">
        <f>+'[1]PR-RAS'!E183</f>
        <v>770.15</v>
      </c>
      <c r="H58" s="52">
        <f t="shared" si="1"/>
        <v>0.51146589452572433</v>
      </c>
      <c r="I58" s="52">
        <f t="shared" si="2"/>
        <v>0.72587181903864273</v>
      </c>
    </row>
    <row r="59" spans="1:9">
      <c r="A59" s="46"/>
      <c r="B59" s="49">
        <v>3237</v>
      </c>
      <c r="C59" s="49" t="s">
        <v>86</v>
      </c>
      <c r="D59" s="47">
        <f>+'[1]PR-RAS'!D184</f>
        <v>2613.56</v>
      </c>
      <c r="E59" s="47">
        <v>3981</v>
      </c>
      <c r="F59" s="47">
        <v>3981</v>
      </c>
      <c r="G59" s="47">
        <f>+'[1]PR-RAS'!E184</f>
        <v>1452.15</v>
      </c>
      <c r="H59" s="52">
        <f t="shared" si="1"/>
        <v>0.5556214512006612</v>
      </c>
      <c r="I59" s="52">
        <f t="shared" si="2"/>
        <v>0.36477015825169556</v>
      </c>
    </row>
    <row r="60" spans="1:9">
      <c r="A60" s="49"/>
      <c r="B60" s="46">
        <v>3238</v>
      </c>
      <c r="C60" s="49" t="s">
        <v>87</v>
      </c>
      <c r="D60" s="47">
        <f>+'[1]PR-RAS'!D185</f>
        <v>1220.78</v>
      </c>
      <c r="E60" s="47">
        <v>3318</v>
      </c>
      <c r="F60" s="47">
        <v>3318</v>
      </c>
      <c r="G60" s="47">
        <f>+'[1]PR-RAS'!E185</f>
        <v>1273.4000000000001</v>
      </c>
      <c r="H60" s="52">
        <f t="shared" si="1"/>
        <v>1.0431035895083471</v>
      </c>
      <c r="I60" s="52">
        <f t="shared" si="2"/>
        <v>0.38378541289933699</v>
      </c>
    </row>
    <row r="61" spans="1:9">
      <c r="A61" s="46"/>
      <c r="B61" s="49">
        <v>3239</v>
      </c>
      <c r="C61" s="49" t="s">
        <v>88</v>
      </c>
      <c r="D61" s="47">
        <f>+'[1]PR-RAS'!D186</f>
        <v>12218.33</v>
      </c>
      <c r="E61" s="47">
        <v>24288</v>
      </c>
      <c r="F61" s="47">
        <v>24288</v>
      </c>
      <c r="G61" s="47">
        <f>+'[1]PR-RAS'!E186</f>
        <v>10537.93</v>
      </c>
      <c r="H61" s="52">
        <f t="shared" si="1"/>
        <v>0.86246892987830581</v>
      </c>
      <c r="I61" s="52">
        <f t="shared" si="2"/>
        <v>0.43387392951251647</v>
      </c>
    </row>
    <row r="62" spans="1:9" s="35" customFormat="1">
      <c r="A62" s="40">
        <v>324</v>
      </c>
      <c r="B62" s="48"/>
      <c r="C62" s="48" t="s">
        <v>40</v>
      </c>
      <c r="D62" s="42">
        <f>+'[1]PR-RAS'!$D$187</f>
        <v>162.59</v>
      </c>
      <c r="E62" s="47">
        <v>0</v>
      </c>
      <c r="F62" s="42">
        <v>0</v>
      </c>
      <c r="G62" s="42">
        <f>+'[1]PR-RAS'!$E$187</f>
        <v>343.02</v>
      </c>
      <c r="H62" s="52">
        <f t="shared" si="1"/>
        <v>2.1097238452549356</v>
      </c>
      <c r="I62" s="52">
        <f t="shared" si="2"/>
        <v>0</v>
      </c>
    </row>
    <row r="63" spans="1:9" s="35" customFormat="1">
      <c r="A63" s="40">
        <v>329</v>
      </c>
      <c r="B63" s="48"/>
      <c r="C63" s="48" t="s">
        <v>113</v>
      </c>
      <c r="D63" s="42">
        <f>SUM(D64:D69)</f>
        <v>6644.9599999999991</v>
      </c>
      <c r="E63" s="42">
        <f t="shared" ref="E63:G63" si="32">SUM(E64:E69)</f>
        <v>10005</v>
      </c>
      <c r="F63" s="42">
        <f t="shared" ref="F63" si="33">SUM(F64:F69)</f>
        <v>10005</v>
      </c>
      <c r="G63" s="42">
        <f t="shared" si="32"/>
        <v>4502.25</v>
      </c>
      <c r="H63" s="52">
        <f t="shared" si="1"/>
        <v>0.67754358190267516</v>
      </c>
      <c r="I63" s="52">
        <f t="shared" si="2"/>
        <v>0.45</v>
      </c>
    </row>
    <row r="64" spans="1:9">
      <c r="A64" s="46"/>
      <c r="B64" s="49">
        <v>3292</v>
      </c>
      <c r="C64" s="49" t="s">
        <v>89</v>
      </c>
      <c r="D64" s="47">
        <f>+'[1]PR-RAS'!D190</f>
        <v>341.68</v>
      </c>
      <c r="E64" s="47">
        <v>2389</v>
      </c>
      <c r="F64" s="47">
        <v>2389</v>
      </c>
      <c r="G64" s="47">
        <f>+'[1]PR-RAS'!E190</f>
        <v>341.68</v>
      </c>
      <c r="H64" s="52">
        <f t="shared" si="1"/>
        <v>1</v>
      </c>
      <c r="I64" s="52">
        <f t="shared" si="2"/>
        <v>0.14302218501465047</v>
      </c>
    </row>
    <row r="65" spans="1:10">
      <c r="A65" s="46"/>
      <c r="B65" s="49">
        <v>3293</v>
      </c>
      <c r="C65" s="49" t="s">
        <v>4</v>
      </c>
      <c r="D65" s="47">
        <f>+'[1]PR-RAS'!D191</f>
        <v>131.75</v>
      </c>
      <c r="E65" s="47">
        <v>398</v>
      </c>
      <c r="F65" s="47">
        <v>398</v>
      </c>
      <c r="G65" s="47">
        <f>+'[1]PR-RAS'!E191</f>
        <v>1501.26</v>
      </c>
      <c r="H65" s="52">
        <f t="shared" si="1"/>
        <v>11.394762808349146</v>
      </c>
      <c r="I65" s="52">
        <f t="shared" si="2"/>
        <v>3.7720100502512564</v>
      </c>
    </row>
    <row r="66" spans="1:10">
      <c r="A66" s="46"/>
      <c r="B66" s="49">
        <v>3294</v>
      </c>
      <c r="C66" s="49" t="s">
        <v>90</v>
      </c>
      <c r="D66" s="47">
        <f>+'[1]PR-RAS'!D192</f>
        <v>66.36</v>
      </c>
      <c r="E66" s="47">
        <v>133</v>
      </c>
      <c r="F66" s="47">
        <v>133</v>
      </c>
      <c r="G66" s="47">
        <f>+'[1]PR-RAS'!E192</f>
        <v>53.09</v>
      </c>
      <c r="H66" s="52">
        <f t="shared" si="1"/>
        <v>0.80003013863773365</v>
      </c>
      <c r="I66" s="52">
        <f t="shared" si="2"/>
        <v>0.39917293233082707</v>
      </c>
    </row>
    <row r="67" spans="1:10">
      <c r="A67" s="40"/>
      <c r="B67" s="46">
        <v>3295</v>
      </c>
      <c r="C67" s="49" t="s">
        <v>91</v>
      </c>
      <c r="D67" s="47">
        <f>+'[1]PR-RAS'!D193</f>
        <v>1831.57</v>
      </c>
      <c r="E67" s="47">
        <v>5094</v>
      </c>
      <c r="F67" s="47">
        <v>5094</v>
      </c>
      <c r="G67" s="47">
        <f>+'[1]PR-RAS'!E193</f>
        <v>2473.2800000000002</v>
      </c>
      <c r="H67" s="52">
        <f t="shared" si="1"/>
        <v>1.3503606195777396</v>
      </c>
      <c r="I67" s="52">
        <f t="shared" si="2"/>
        <v>0.48552807224185318</v>
      </c>
    </row>
    <row r="68" spans="1:10">
      <c r="A68" s="48"/>
      <c r="B68" s="46" t="s">
        <v>112</v>
      </c>
      <c r="C68" s="49" t="s">
        <v>20</v>
      </c>
      <c r="D68" s="47">
        <f>+'[1]PR-RAS'!D194</f>
        <v>3981.68</v>
      </c>
      <c r="E68" s="47">
        <v>0</v>
      </c>
      <c r="F68" s="47">
        <v>0</v>
      </c>
      <c r="G68" s="47">
        <f>+'[1]PR-RAS'!E194</f>
        <v>0</v>
      </c>
      <c r="H68" s="52">
        <f t="shared" si="1"/>
        <v>0</v>
      </c>
      <c r="I68" s="52">
        <f t="shared" si="2"/>
        <v>0</v>
      </c>
    </row>
    <row r="69" spans="1:10">
      <c r="A69" s="46"/>
      <c r="B69" s="49">
        <v>3299</v>
      </c>
      <c r="C69" s="49" t="s">
        <v>113</v>
      </c>
      <c r="D69" s="47">
        <f>+'[1]PR-RAS'!D195</f>
        <v>291.92</v>
      </c>
      <c r="E69" s="47">
        <v>1991</v>
      </c>
      <c r="F69" s="47">
        <v>1991</v>
      </c>
      <c r="G69" s="47">
        <f>+'[1]PR-RAS'!E195</f>
        <v>132.94</v>
      </c>
      <c r="H69" s="52">
        <f t="shared" si="1"/>
        <v>0.45539873938065217</v>
      </c>
      <c r="I69" s="52">
        <f t="shared" si="2"/>
        <v>6.6770467101958816E-2</v>
      </c>
    </row>
    <row r="70" spans="1:10" s="35" customFormat="1">
      <c r="A70" s="40">
        <v>34</v>
      </c>
      <c r="B70" s="48"/>
      <c r="C70" s="48" t="s">
        <v>124</v>
      </c>
      <c r="D70" s="42">
        <f>+D71</f>
        <v>2879.35</v>
      </c>
      <c r="E70" s="42">
        <f t="shared" ref="E70:G70" si="34">+E71</f>
        <v>1062</v>
      </c>
      <c r="F70" s="42">
        <f t="shared" si="34"/>
        <v>1062</v>
      </c>
      <c r="G70" s="42">
        <f t="shared" si="34"/>
        <v>542.84</v>
      </c>
      <c r="H70" s="52">
        <f t="shared" ref="H70:H90" si="35">IFERROR(G70/D70,)</f>
        <v>0.18852866098251342</v>
      </c>
      <c r="I70" s="52">
        <f t="shared" ref="I70:I90" si="36">IFERROR(G70/F70,)</f>
        <v>0.51114877589453867</v>
      </c>
    </row>
    <row r="71" spans="1:10" s="35" customFormat="1">
      <c r="A71" s="40">
        <v>343</v>
      </c>
      <c r="B71" s="40"/>
      <c r="C71" s="50" t="s">
        <v>37</v>
      </c>
      <c r="D71" s="42">
        <f>+D72+D73</f>
        <v>2879.35</v>
      </c>
      <c r="E71" s="42">
        <f t="shared" ref="E71:G71" si="37">+E72+E73</f>
        <v>1062</v>
      </c>
      <c r="F71" s="42">
        <f t="shared" ref="F71" si="38">+F72+F73</f>
        <v>1062</v>
      </c>
      <c r="G71" s="42">
        <f t="shared" si="37"/>
        <v>542.84</v>
      </c>
      <c r="H71" s="52">
        <f t="shared" si="35"/>
        <v>0.18852866098251342</v>
      </c>
      <c r="I71" s="52">
        <f t="shared" si="36"/>
        <v>0.51114877589453867</v>
      </c>
    </row>
    <row r="72" spans="1:10">
      <c r="A72" s="51"/>
      <c r="B72" s="46">
        <v>3431</v>
      </c>
      <c r="C72" s="51" t="s">
        <v>92</v>
      </c>
      <c r="D72" s="47">
        <f>+'[1]PR-RAS'!$D$211</f>
        <v>566.08000000000004</v>
      </c>
      <c r="E72" s="47">
        <v>1062</v>
      </c>
      <c r="F72" s="47">
        <v>1062</v>
      </c>
      <c r="G72" s="47">
        <f>+'[1]PR-RAS'!$E$211</f>
        <v>542.84</v>
      </c>
      <c r="H72" s="64">
        <f t="shared" si="35"/>
        <v>0.95894573205200673</v>
      </c>
      <c r="I72" s="64">
        <f t="shared" si="36"/>
        <v>0.51114877589453867</v>
      </c>
    </row>
    <row r="73" spans="1:10">
      <c r="A73" s="46"/>
      <c r="B73" s="51">
        <v>3433</v>
      </c>
      <c r="C73" s="51" t="s">
        <v>114</v>
      </c>
      <c r="D73" s="47">
        <f>+'[1]PR-RAS'!$D$213</f>
        <v>2313.27</v>
      </c>
      <c r="E73" s="47">
        <v>0</v>
      </c>
      <c r="F73" s="47">
        <v>0</v>
      </c>
      <c r="G73" s="47">
        <f>+'[1]PR-RAS'!$E$213</f>
        <v>0</v>
      </c>
      <c r="H73" s="52">
        <f t="shared" si="35"/>
        <v>0</v>
      </c>
      <c r="I73" s="52">
        <f t="shared" si="36"/>
        <v>0</v>
      </c>
    </row>
    <row r="74" spans="1:10" s="35" customFormat="1">
      <c r="A74" s="40">
        <v>37</v>
      </c>
      <c r="B74" s="48"/>
      <c r="C74" s="48" t="s">
        <v>125</v>
      </c>
      <c r="D74" s="42">
        <f>+D75</f>
        <v>9764.0499999999993</v>
      </c>
      <c r="E74" s="42">
        <f t="shared" ref="E74:G78" si="39">+E75</f>
        <v>17918</v>
      </c>
      <c r="F74" s="42">
        <f t="shared" si="39"/>
        <v>17918</v>
      </c>
      <c r="G74" s="42">
        <f t="shared" si="39"/>
        <v>17088.04</v>
      </c>
      <c r="H74" s="52">
        <f t="shared" si="35"/>
        <v>1.7500975517331436</v>
      </c>
      <c r="I74" s="52">
        <f t="shared" si="36"/>
        <v>0.95368009822524835</v>
      </c>
    </row>
    <row r="75" spans="1:10" s="35" customFormat="1">
      <c r="A75" s="40">
        <v>372</v>
      </c>
      <c r="B75" s="40"/>
      <c r="C75" s="50" t="s">
        <v>129</v>
      </c>
      <c r="D75" s="42">
        <f>+D76</f>
        <v>9764.0499999999993</v>
      </c>
      <c r="E75" s="42">
        <f t="shared" si="39"/>
        <v>17918</v>
      </c>
      <c r="F75" s="42">
        <f t="shared" si="39"/>
        <v>17918</v>
      </c>
      <c r="G75" s="42">
        <f t="shared" si="39"/>
        <v>17088.04</v>
      </c>
      <c r="H75" s="52">
        <f t="shared" si="35"/>
        <v>1.7500975517331436</v>
      </c>
      <c r="I75" s="52">
        <f t="shared" si="36"/>
        <v>0.95368009822524835</v>
      </c>
    </row>
    <row r="76" spans="1:10">
      <c r="A76" s="46"/>
      <c r="B76" s="51">
        <v>3721</v>
      </c>
      <c r="C76" s="51" t="s">
        <v>115</v>
      </c>
      <c r="D76" s="47">
        <f>+'[1]PR-RAS'!$D$260</f>
        <v>9764.0499999999993</v>
      </c>
      <c r="E76" s="47">
        <v>17918</v>
      </c>
      <c r="F76" s="47">
        <v>17918</v>
      </c>
      <c r="G76" s="47">
        <f>+'[1]PR-RAS'!$E$260</f>
        <v>17088.04</v>
      </c>
      <c r="H76" s="52">
        <f t="shared" si="35"/>
        <v>1.7500975517331436</v>
      </c>
      <c r="I76" s="52">
        <f t="shared" si="36"/>
        <v>0.95368009822524835</v>
      </c>
    </row>
    <row r="77" spans="1:10" s="35" customFormat="1">
      <c r="A77" s="40">
        <v>38</v>
      </c>
      <c r="B77" s="48"/>
      <c r="C77" s="48" t="s">
        <v>211</v>
      </c>
      <c r="D77" s="42">
        <f>+D78</f>
        <v>0</v>
      </c>
      <c r="E77" s="42">
        <f t="shared" si="39"/>
        <v>0</v>
      </c>
      <c r="F77" s="42">
        <f t="shared" si="39"/>
        <v>0</v>
      </c>
      <c r="G77" s="42">
        <f t="shared" si="39"/>
        <v>1815</v>
      </c>
      <c r="H77" s="52">
        <f t="shared" ref="H77:H79" si="40">IFERROR(G77/D77,)</f>
        <v>0</v>
      </c>
      <c r="I77" s="52">
        <f t="shared" ref="I77:I79" si="41">IFERROR(G77/F77,)</f>
        <v>0</v>
      </c>
    </row>
    <row r="78" spans="1:10" s="35" customFormat="1">
      <c r="A78" s="40">
        <v>381</v>
      </c>
      <c r="B78" s="40"/>
      <c r="C78" s="50" t="s">
        <v>210</v>
      </c>
      <c r="D78" s="42">
        <f>+D79</f>
        <v>0</v>
      </c>
      <c r="E78" s="42">
        <f t="shared" si="39"/>
        <v>0</v>
      </c>
      <c r="F78" s="42">
        <f t="shared" si="39"/>
        <v>0</v>
      </c>
      <c r="G78" s="42">
        <f t="shared" si="39"/>
        <v>1815</v>
      </c>
      <c r="H78" s="52">
        <f t="shared" si="40"/>
        <v>0</v>
      </c>
      <c r="I78" s="52">
        <f t="shared" si="41"/>
        <v>0</v>
      </c>
    </row>
    <row r="79" spans="1:10">
      <c r="A79" s="46"/>
      <c r="B79" s="51">
        <v>3812</v>
      </c>
      <c r="C79" s="51" t="s">
        <v>210</v>
      </c>
      <c r="D79" s="47">
        <v>0</v>
      </c>
      <c r="E79" s="47">
        <v>0</v>
      </c>
      <c r="F79" s="47">
        <v>0</v>
      </c>
      <c r="G79" s="47">
        <v>1815</v>
      </c>
      <c r="H79" s="52">
        <f t="shared" si="40"/>
        <v>0</v>
      </c>
      <c r="I79" s="52">
        <f t="shared" si="41"/>
        <v>0</v>
      </c>
    </row>
    <row r="80" spans="1:10" s="61" customFormat="1" ht="25.5" customHeight="1">
      <c r="A80" s="58">
        <v>4</v>
      </c>
      <c r="B80" s="58"/>
      <c r="C80" s="62" t="s">
        <v>47</v>
      </c>
      <c r="D80" s="60">
        <f>+D81</f>
        <v>14905.74</v>
      </c>
      <c r="E80" s="60">
        <f t="shared" ref="E80:G80" si="42">+E81</f>
        <v>77843</v>
      </c>
      <c r="F80" s="60">
        <f t="shared" si="42"/>
        <v>77843</v>
      </c>
      <c r="G80" s="60">
        <f t="shared" si="42"/>
        <v>2498.56</v>
      </c>
      <c r="H80" s="63">
        <f t="shared" si="35"/>
        <v>0.1676240159831045</v>
      </c>
      <c r="I80" s="63">
        <f t="shared" si="36"/>
        <v>3.2097426872037302E-2</v>
      </c>
      <c r="J80" s="85"/>
    </row>
    <row r="81" spans="1:9" s="35" customFormat="1">
      <c r="A81" s="40">
        <v>42</v>
      </c>
      <c r="B81" s="48" t="s">
        <v>128</v>
      </c>
      <c r="C81" s="48" t="s">
        <v>38</v>
      </c>
      <c r="D81" s="42">
        <f>+D82+D89</f>
        <v>14905.74</v>
      </c>
      <c r="E81" s="42">
        <f>+E82+E89</f>
        <v>77843</v>
      </c>
      <c r="F81" s="42">
        <f>+F82+F89</f>
        <v>77843</v>
      </c>
      <c r="G81" s="42">
        <f>+G82+G89</f>
        <v>2498.56</v>
      </c>
      <c r="H81" s="52">
        <f t="shared" si="35"/>
        <v>0.1676240159831045</v>
      </c>
      <c r="I81" s="52">
        <f t="shared" si="36"/>
        <v>3.2097426872037302E-2</v>
      </c>
    </row>
    <row r="82" spans="1:9" s="35" customFormat="1">
      <c r="A82" s="40">
        <v>422</v>
      </c>
      <c r="B82" s="40"/>
      <c r="C82" s="50" t="s">
        <v>39</v>
      </c>
      <c r="D82" s="42">
        <f>SUM(D83:D88)</f>
        <v>13939.89</v>
      </c>
      <c r="E82" s="42">
        <f>SUM(E83:E88)</f>
        <v>30262</v>
      </c>
      <c r="F82" s="42">
        <f>SUM(F83:F88)</f>
        <v>30262</v>
      </c>
      <c r="G82" s="42">
        <f>SUM(G83:G88)</f>
        <v>2498.56</v>
      </c>
      <c r="H82" s="52">
        <f t="shared" si="35"/>
        <v>0.17923814319912137</v>
      </c>
      <c r="I82" s="52">
        <f t="shared" si="36"/>
        <v>8.2564272024320928E-2</v>
      </c>
    </row>
    <row r="83" spans="1:9">
      <c r="A83" s="51"/>
      <c r="B83" s="46">
        <v>4221</v>
      </c>
      <c r="C83" s="51" t="s">
        <v>93</v>
      </c>
      <c r="D83" s="47">
        <f>+'[1]PR-RAS'!$D$370</f>
        <v>8570.43</v>
      </c>
      <c r="E83" s="47">
        <v>25616</v>
      </c>
      <c r="F83" s="47">
        <v>25616</v>
      </c>
      <c r="G83" s="47">
        <f>+'[1]PR-RAS'!$E$370</f>
        <v>0</v>
      </c>
      <c r="H83" s="64">
        <f t="shared" si="35"/>
        <v>0</v>
      </c>
      <c r="I83" s="64">
        <f t="shared" si="36"/>
        <v>0</v>
      </c>
    </row>
    <row r="84" spans="1:9">
      <c r="A84" s="46"/>
      <c r="B84" s="51">
        <v>4222</v>
      </c>
      <c r="C84" s="51" t="s">
        <v>94</v>
      </c>
      <c r="D84" s="47">
        <f>+'[1]PR-RAS'!$D$371</f>
        <v>0</v>
      </c>
      <c r="E84" s="47"/>
      <c r="F84" s="47"/>
      <c r="G84" s="47">
        <f>+'[1]PR-RAS'!$E$371</f>
        <v>0</v>
      </c>
      <c r="H84" s="52">
        <f t="shared" si="35"/>
        <v>0</v>
      </c>
      <c r="I84" s="52">
        <f t="shared" si="36"/>
        <v>0</v>
      </c>
    </row>
    <row r="85" spans="1:9">
      <c r="A85" s="46"/>
      <c r="B85" s="49">
        <v>4223</v>
      </c>
      <c r="C85" s="49" t="s">
        <v>95</v>
      </c>
      <c r="D85" s="47">
        <f>+'[1]PR-RAS'!$D$372</f>
        <v>3773.97</v>
      </c>
      <c r="E85" s="47">
        <v>3982</v>
      </c>
      <c r="F85" s="47">
        <v>3982</v>
      </c>
      <c r="G85" s="47">
        <f>+'[1]PR-RAS'!$E$372</f>
        <v>2498.56</v>
      </c>
      <c r="H85" s="64">
        <f t="shared" si="35"/>
        <v>0.66205083771201156</v>
      </c>
      <c r="I85" s="64">
        <f t="shared" si="36"/>
        <v>0.62746358613761932</v>
      </c>
    </row>
    <row r="86" spans="1:9">
      <c r="A86" s="46"/>
      <c r="B86" s="51">
        <v>4225</v>
      </c>
      <c r="C86" s="51" t="s">
        <v>130</v>
      </c>
      <c r="D86" s="47">
        <f>+'[1]PR-RAS'!$D$374</f>
        <v>0</v>
      </c>
      <c r="E86" s="47"/>
      <c r="F86" s="47"/>
      <c r="G86" s="47">
        <f>+'[1]PR-RAS'!$E$374</f>
        <v>0</v>
      </c>
      <c r="H86" s="52">
        <f t="shared" si="35"/>
        <v>0</v>
      </c>
      <c r="I86" s="52">
        <f t="shared" si="36"/>
        <v>0</v>
      </c>
    </row>
    <row r="87" spans="1:9">
      <c r="A87" s="46"/>
      <c r="B87" s="51">
        <v>4226</v>
      </c>
      <c r="C87" s="51" t="s">
        <v>131</v>
      </c>
      <c r="D87" s="47">
        <f>+'[1]PR-RAS'!$D$375</f>
        <v>0</v>
      </c>
      <c r="E87" s="47"/>
      <c r="F87" s="47"/>
      <c r="G87" s="47">
        <f>+'[1]PR-RAS'!$E$375</f>
        <v>0</v>
      </c>
      <c r="H87" s="52">
        <f t="shared" si="35"/>
        <v>0</v>
      </c>
      <c r="I87" s="52">
        <f t="shared" si="36"/>
        <v>0</v>
      </c>
    </row>
    <row r="88" spans="1:9">
      <c r="A88" s="46"/>
      <c r="B88" s="51">
        <v>4227</v>
      </c>
      <c r="C88" s="51" t="s">
        <v>132</v>
      </c>
      <c r="D88" s="47">
        <f>+'[1]PR-RAS'!$D$376</f>
        <v>1595.49</v>
      </c>
      <c r="E88" s="47">
        <v>664</v>
      </c>
      <c r="F88" s="47">
        <v>664</v>
      </c>
      <c r="G88" s="47">
        <f>+'[1]PR-RAS'!$E$376</f>
        <v>0</v>
      </c>
      <c r="H88" s="52">
        <f t="shared" si="35"/>
        <v>0</v>
      </c>
      <c r="I88" s="52">
        <f t="shared" si="36"/>
        <v>0</v>
      </c>
    </row>
    <row r="89" spans="1:9">
      <c r="A89" s="40">
        <v>424</v>
      </c>
      <c r="B89" s="50"/>
      <c r="C89" s="50" t="s">
        <v>133</v>
      </c>
      <c r="D89" s="42">
        <f>+D90</f>
        <v>965.85</v>
      </c>
      <c r="E89" s="42">
        <f t="shared" ref="E89:G89" si="43">+E90</f>
        <v>47581</v>
      </c>
      <c r="F89" s="42">
        <f t="shared" si="43"/>
        <v>47581</v>
      </c>
      <c r="G89" s="42">
        <f t="shared" si="43"/>
        <v>0</v>
      </c>
      <c r="H89" s="52">
        <f t="shared" si="35"/>
        <v>0</v>
      </c>
      <c r="I89" s="52">
        <f t="shared" si="36"/>
        <v>0</v>
      </c>
    </row>
    <row r="90" spans="1:9">
      <c r="A90" s="46"/>
      <c r="B90" s="51">
        <v>4241</v>
      </c>
      <c r="C90" s="51" t="s">
        <v>134</v>
      </c>
      <c r="D90" s="47">
        <f>+'[1]PR-RAS'!$D$384</f>
        <v>965.85</v>
      </c>
      <c r="E90" s="47">
        <v>47581</v>
      </c>
      <c r="F90" s="47">
        <v>47581</v>
      </c>
      <c r="G90" s="47">
        <f>+'[1]PR-RAS'!$E$384</f>
        <v>0</v>
      </c>
      <c r="H90" s="52">
        <f t="shared" si="35"/>
        <v>0</v>
      </c>
      <c r="I90" s="52">
        <f t="shared" si="36"/>
        <v>0</v>
      </c>
    </row>
    <row r="91" spans="1:9">
      <c r="D91" s="37"/>
      <c r="E91" s="37"/>
      <c r="F91" s="37"/>
      <c r="G91" s="37"/>
      <c r="I91" s="38"/>
    </row>
    <row r="92" spans="1:9">
      <c r="D92" s="37"/>
      <c r="E92" s="37"/>
      <c r="F92" s="37"/>
      <c r="G92" s="37"/>
      <c r="I92" s="38"/>
    </row>
    <row r="93" spans="1:9">
      <c r="D93" s="37"/>
      <c r="E93" s="37"/>
      <c r="F93" s="37"/>
      <c r="G93" s="37"/>
      <c r="I93" s="38"/>
    </row>
    <row r="94" spans="1:9">
      <c r="D94" s="37"/>
      <c r="E94" s="37"/>
      <c r="F94" s="37"/>
      <c r="G94" s="37"/>
      <c r="I94" s="38"/>
    </row>
    <row r="95" spans="1:9">
      <c r="D95" s="37"/>
      <c r="E95" s="37"/>
      <c r="F95" s="37"/>
      <c r="G95" s="37"/>
      <c r="I95" s="38"/>
    </row>
    <row r="96" spans="1:9">
      <c r="D96" s="37"/>
      <c r="E96" s="37"/>
      <c r="F96" s="37"/>
      <c r="G96" s="37"/>
      <c r="I96" s="38"/>
    </row>
    <row r="97" spans="4:9">
      <c r="D97" s="37"/>
      <c r="E97" s="37"/>
      <c r="F97" s="37"/>
      <c r="G97" s="37"/>
      <c r="I97" s="38"/>
    </row>
    <row r="98" spans="4:9">
      <c r="D98" s="37"/>
      <c r="E98" s="37"/>
      <c r="F98" s="37"/>
      <c r="G98" s="37"/>
      <c r="I98" s="38"/>
    </row>
    <row r="99" spans="4:9">
      <c r="D99" s="37"/>
      <c r="E99" s="37"/>
      <c r="F99" s="37"/>
      <c r="G99" s="37"/>
      <c r="I99" s="38"/>
    </row>
    <row r="100" spans="4:9">
      <c r="D100" s="37"/>
      <c r="E100" s="37"/>
      <c r="F100" s="37"/>
      <c r="G100" s="37"/>
      <c r="I100" s="38"/>
    </row>
    <row r="101" spans="4:9">
      <c r="D101" s="37"/>
      <c r="E101" s="37"/>
      <c r="F101" s="37"/>
      <c r="G101" s="37"/>
      <c r="I101" s="38"/>
    </row>
    <row r="102" spans="4:9">
      <c r="D102" s="37"/>
      <c r="E102" s="37"/>
      <c r="F102" s="37"/>
      <c r="G102" s="37"/>
      <c r="I102" s="38"/>
    </row>
    <row r="103" spans="4:9">
      <c r="D103" s="37"/>
      <c r="E103" s="37"/>
      <c r="F103" s="37"/>
      <c r="G103" s="37"/>
      <c r="I103" s="38"/>
    </row>
    <row r="104" spans="4:9">
      <c r="D104" s="37"/>
      <c r="E104" s="37"/>
      <c r="F104" s="37"/>
      <c r="G104" s="37"/>
      <c r="I104" s="38"/>
    </row>
    <row r="105" spans="4:9">
      <c r="D105" s="37"/>
      <c r="E105" s="37"/>
      <c r="F105" s="37"/>
      <c r="G105" s="37"/>
      <c r="I105" s="38"/>
    </row>
    <row r="106" spans="4:9">
      <c r="D106" s="37"/>
      <c r="E106" s="37"/>
      <c r="F106" s="37"/>
      <c r="G106" s="37"/>
      <c r="I106" s="38"/>
    </row>
    <row r="107" spans="4:9">
      <c r="D107" s="37"/>
      <c r="E107" s="37"/>
      <c r="F107" s="37"/>
      <c r="G107" s="37"/>
      <c r="I107" s="38"/>
    </row>
    <row r="108" spans="4:9">
      <c r="D108" s="37"/>
      <c r="E108" s="37"/>
      <c r="F108" s="37"/>
      <c r="G108" s="37"/>
      <c r="I108" s="38"/>
    </row>
    <row r="109" spans="4:9">
      <c r="D109" s="37"/>
      <c r="E109" s="37"/>
      <c r="F109" s="37"/>
      <c r="G109" s="37"/>
      <c r="I109" s="38"/>
    </row>
    <row r="110" spans="4:9">
      <c r="D110" s="37"/>
      <c r="E110" s="37"/>
      <c r="F110" s="37"/>
      <c r="G110" s="37"/>
      <c r="I110" s="38"/>
    </row>
    <row r="111" spans="4:9">
      <c r="D111" s="37"/>
      <c r="E111" s="37"/>
      <c r="F111" s="37"/>
      <c r="G111" s="37"/>
      <c r="I111" s="38"/>
    </row>
    <row r="112" spans="4:9">
      <c r="D112" s="37"/>
      <c r="E112" s="37"/>
      <c r="F112" s="37"/>
      <c r="G112" s="37"/>
      <c r="I112" s="38"/>
    </row>
    <row r="113" spans="4:9">
      <c r="D113" s="37"/>
      <c r="E113" s="37"/>
      <c r="F113" s="37"/>
      <c r="G113" s="37"/>
      <c r="I113" s="38"/>
    </row>
    <row r="114" spans="4:9">
      <c r="D114" s="37"/>
      <c r="E114" s="37"/>
      <c r="F114" s="37"/>
      <c r="G114" s="37"/>
      <c r="I114" s="38"/>
    </row>
    <row r="115" spans="4:9">
      <c r="D115" s="37"/>
      <c r="E115" s="37"/>
      <c r="F115" s="37"/>
      <c r="G115" s="37"/>
      <c r="I115" s="38"/>
    </row>
    <row r="116" spans="4:9">
      <c r="D116" s="37"/>
      <c r="E116" s="37"/>
      <c r="F116" s="37"/>
      <c r="G116" s="37"/>
      <c r="I116" s="38"/>
    </row>
    <row r="117" spans="4:9">
      <c r="D117" s="37"/>
      <c r="E117" s="37"/>
      <c r="F117" s="37"/>
      <c r="G117" s="37"/>
      <c r="I117" s="38"/>
    </row>
    <row r="118" spans="4:9">
      <c r="D118" s="37"/>
      <c r="E118" s="37"/>
      <c r="F118" s="37"/>
      <c r="G118" s="37"/>
      <c r="I118" s="38"/>
    </row>
    <row r="119" spans="4:9">
      <c r="D119" s="37"/>
      <c r="E119" s="37"/>
      <c r="F119" s="37"/>
      <c r="G119" s="37"/>
      <c r="I119" s="38"/>
    </row>
    <row r="120" spans="4:9">
      <c r="D120" s="37"/>
      <c r="E120" s="37"/>
      <c r="F120" s="37"/>
      <c r="G120" s="37"/>
      <c r="I120" s="38"/>
    </row>
    <row r="121" spans="4:9">
      <c r="D121" s="37"/>
      <c r="E121" s="37"/>
      <c r="F121" s="37"/>
      <c r="G121" s="37"/>
      <c r="I121" s="38"/>
    </row>
    <row r="122" spans="4:9">
      <c r="D122" s="37"/>
      <c r="E122" s="37"/>
      <c r="F122" s="37"/>
      <c r="G122" s="37"/>
      <c r="I122" s="38"/>
    </row>
    <row r="123" spans="4:9">
      <c r="D123" s="37"/>
      <c r="E123" s="37"/>
      <c r="F123" s="37"/>
      <c r="G123" s="37"/>
      <c r="I123" s="38"/>
    </row>
    <row r="124" spans="4:9">
      <c r="D124" s="37"/>
      <c r="E124" s="37"/>
      <c r="F124" s="37"/>
      <c r="G124" s="37"/>
      <c r="I124" s="38"/>
    </row>
    <row r="125" spans="4:9">
      <c r="D125" s="37"/>
      <c r="E125" s="37"/>
      <c r="F125" s="37"/>
      <c r="G125" s="37"/>
      <c r="I125" s="38"/>
    </row>
    <row r="126" spans="4:9">
      <c r="D126" s="37"/>
      <c r="E126" s="37"/>
      <c r="F126" s="37"/>
      <c r="G126" s="37"/>
      <c r="I126" s="38"/>
    </row>
    <row r="127" spans="4:9">
      <c r="D127" s="37"/>
      <c r="E127" s="37"/>
      <c r="F127" s="37"/>
      <c r="G127" s="37"/>
      <c r="I127" s="38"/>
    </row>
    <row r="128" spans="4:9">
      <c r="D128" s="37"/>
      <c r="E128" s="37"/>
      <c r="F128" s="37"/>
      <c r="G128" s="37"/>
      <c r="I128" s="38"/>
    </row>
    <row r="129" spans="4:9">
      <c r="D129" s="37"/>
      <c r="E129" s="37"/>
      <c r="F129" s="37"/>
      <c r="G129" s="37"/>
      <c r="I129" s="38"/>
    </row>
    <row r="130" spans="4:9">
      <c r="D130" s="37"/>
      <c r="E130" s="37"/>
      <c r="F130" s="37"/>
      <c r="G130" s="37"/>
      <c r="I130" s="38"/>
    </row>
    <row r="131" spans="4:9">
      <c r="D131" s="37"/>
      <c r="E131" s="37"/>
      <c r="F131" s="37"/>
      <c r="G131" s="37"/>
      <c r="I131" s="38"/>
    </row>
    <row r="132" spans="4:9">
      <c r="D132" s="37"/>
      <c r="E132" s="37"/>
      <c r="F132" s="37"/>
      <c r="G132" s="37"/>
      <c r="I132" s="38"/>
    </row>
    <row r="133" spans="4:9">
      <c r="D133" s="37"/>
      <c r="E133" s="37"/>
      <c r="F133" s="37"/>
      <c r="G133" s="37"/>
      <c r="I133" s="38"/>
    </row>
    <row r="134" spans="4:9">
      <c r="D134" s="37"/>
      <c r="E134" s="37"/>
      <c r="F134" s="37"/>
      <c r="G134" s="37"/>
      <c r="I134" s="38"/>
    </row>
    <row r="135" spans="4:9">
      <c r="D135" s="37"/>
      <c r="E135" s="37"/>
      <c r="F135" s="37"/>
      <c r="G135" s="37"/>
      <c r="I135" s="38"/>
    </row>
    <row r="136" spans="4:9">
      <c r="D136" s="37"/>
      <c r="E136" s="37"/>
      <c r="F136" s="37"/>
      <c r="G136" s="37"/>
      <c r="I136" s="38"/>
    </row>
    <row r="137" spans="4:9">
      <c r="D137" s="37"/>
      <c r="E137" s="37"/>
      <c r="F137" s="37"/>
      <c r="G137" s="37"/>
      <c r="I137" s="38"/>
    </row>
    <row r="138" spans="4:9">
      <c r="D138" s="37"/>
      <c r="E138" s="37"/>
      <c r="F138" s="37"/>
      <c r="G138" s="37"/>
      <c r="I138" s="38"/>
    </row>
    <row r="139" spans="4:9">
      <c r="D139" s="37"/>
      <c r="E139" s="37"/>
      <c r="F139" s="37"/>
      <c r="G139" s="37"/>
      <c r="I139" s="38"/>
    </row>
    <row r="140" spans="4:9">
      <c r="D140" s="37"/>
      <c r="E140" s="37"/>
      <c r="F140" s="37"/>
      <c r="G140" s="37"/>
      <c r="I140" s="38"/>
    </row>
    <row r="141" spans="4:9">
      <c r="D141" s="37"/>
      <c r="E141" s="37"/>
      <c r="F141" s="37"/>
      <c r="G141" s="37"/>
      <c r="I141" s="38"/>
    </row>
    <row r="142" spans="4:9">
      <c r="D142" s="37"/>
      <c r="E142" s="37"/>
      <c r="F142" s="37"/>
      <c r="G142" s="37"/>
      <c r="I142" s="38"/>
    </row>
    <row r="143" spans="4:9">
      <c r="D143" s="37"/>
      <c r="E143" s="37"/>
      <c r="F143" s="37"/>
      <c r="G143" s="37"/>
      <c r="I143" s="38"/>
    </row>
    <row r="144" spans="4:9">
      <c r="D144" s="39"/>
      <c r="E144" s="39"/>
      <c r="F144" s="39"/>
      <c r="G144" s="39"/>
      <c r="I144" s="38"/>
    </row>
    <row r="145" spans="4:9">
      <c r="D145" s="39"/>
      <c r="E145" s="39"/>
      <c r="F145" s="39"/>
      <c r="G145" s="39"/>
      <c r="I145" s="38"/>
    </row>
    <row r="146" spans="4:9">
      <c r="D146" s="39"/>
      <c r="E146" s="39"/>
      <c r="F146" s="39"/>
      <c r="G146" s="39"/>
      <c r="I146" s="38"/>
    </row>
    <row r="147" spans="4:9">
      <c r="D147" s="39"/>
      <c r="E147" s="39"/>
      <c r="F147" s="39"/>
      <c r="G147" s="39"/>
      <c r="I147" s="38"/>
    </row>
    <row r="148" spans="4:9">
      <c r="D148" s="39"/>
      <c r="E148" s="39"/>
      <c r="F148" s="39"/>
      <c r="G148" s="39"/>
      <c r="I148" s="38"/>
    </row>
    <row r="149" spans="4:9">
      <c r="D149" s="39"/>
      <c r="E149" s="39"/>
      <c r="F149" s="39"/>
      <c r="G149" s="39"/>
      <c r="I149" s="38"/>
    </row>
    <row r="150" spans="4:9">
      <c r="D150" s="39"/>
      <c r="E150" s="39"/>
      <c r="F150" s="39"/>
      <c r="G150" s="39"/>
      <c r="I150" s="38"/>
    </row>
    <row r="151" spans="4:9">
      <c r="D151" s="39"/>
      <c r="E151" s="39"/>
      <c r="F151" s="39"/>
      <c r="G151" s="39"/>
      <c r="I151" s="38"/>
    </row>
    <row r="152" spans="4:9">
      <c r="D152" s="39"/>
      <c r="E152" s="39"/>
      <c r="F152" s="39"/>
      <c r="G152" s="39"/>
      <c r="I152" s="38"/>
    </row>
    <row r="153" spans="4:9">
      <c r="D153" s="39"/>
      <c r="E153" s="39"/>
      <c r="F153" s="39"/>
      <c r="G153" s="39"/>
      <c r="I153" s="38"/>
    </row>
    <row r="154" spans="4:9">
      <c r="D154" s="39"/>
      <c r="E154" s="39"/>
      <c r="F154" s="39"/>
      <c r="G154" s="39"/>
      <c r="I154" s="38"/>
    </row>
    <row r="155" spans="4:9">
      <c r="D155" s="39"/>
      <c r="E155" s="39"/>
      <c r="F155" s="39"/>
      <c r="G155" s="39"/>
      <c r="I155" s="38"/>
    </row>
    <row r="156" spans="4:9">
      <c r="D156" s="39"/>
      <c r="E156" s="39"/>
      <c r="F156" s="39"/>
      <c r="G156" s="39"/>
      <c r="I156" s="38"/>
    </row>
    <row r="157" spans="4:9">
      <c r="D157" s="39"/>
      <c r="E157" s="39"/>
      <c r="F157" s="39"/>
      <c r="G157" s="39"/>
      <c r="I157" s="38"/>
    </row>
    <row r="158" spans="4:9">
      <c r="D158" s="39"/>
      <c r="E158" s="39"/>
      <c r="F158" s="39"/>
      <c r="G158" s="39"/>
      <c r="I158" s="38"/>
    </row>
    <row r="159" spans="4:9">
      <c r="D159" s="39"/>
      <c r="E159" s="39"/>
      <c r="F159" s="39"/>
      <c r="G159" s="39"/>
      <c r="I159" s="38"/>
    </row>
    <row r="160" spans="4:9">
      <c r="D160" s="39"/>
      <c r="E160" s="39"/>
      <c r="F160" s="39"/>
      <c r="G160" s="39"/>
      <c r="I160" s="38"/>
    </row>
    <row r="161" spans="4:9">
      <c r="D161" s="39"/>
      <c r="E161" s="39"/>
      <c r="F161" s="39"/>
      <c r="G161" s="39"/>
      <c r="I161" s="38"/>
    </row>
    <row r="162" spans="4:9">
      <c r="D162" s="39"/>
      <c r="E162" s="39"/>
      <c r="F162" s="39"/>
      <c r="G162" s="39"/>
      <c r="I162" s="38"/>
    </row>
    <row r="163" spans="4:9">
      <c r="D163" s="39"/>
      <c r="E163" s="39"/>
      <c r="F163" s="39"/>
      <c r="G163" s="39"/>
      <c r="I163" s="38"/>
    </row>
    <row r="164" spans="4:9">
      <c r="D164" s="39"/>
      <c r="E164" s="39"/>
      <c r="F164" s="39"/>
      <c r="G164" s="39"/>
      <c r="I164" s="38"/>
    </row>
    <row r="165" spans="4:9">
      <c r="D165" s="39"/>
      <c r="E165" s="39"/>
      <c r="F165" s="39"/>
      <c r="G165" s="39"/>
      <c r="I165" s="38"/>
    </row>
    <row r="166" spans="4:9">
      <c r="D166" s="39"/>
      <c r="E166" s="39"/>
      <c r="F166" s="39"/>
      <c r="G166" s="39"/>
      <c r="I166" s="38"/>
    </row>
    <row r="167" spans="4:9">
      <c r="D167" s="39"/>
      <c r="E167" s="39"/>
      <c r="F167" s="39"/>
      <c r="G167" s="39"/>
      <c r="I167" s="38"/>
    </row>
    <row r="168" spans="4:9">
      <c r="D168" s="39"/>
      <c r="E168" s="39"/>
      <c r="F168" s="39"/>
      <c r="G168" s="39"/>
      <c r="I168" s="38"/>
    </row>
    <row r="169" spans="4:9">
      <c r="D169" s="39"/>
      <c r="E169" s="39"/>
      <c r="F169" s="39"/>
      <c r="G169" s="39"/>
      <c r="I169" s="38"/>
    </row>
    <row r="170" spans="4:9">
      <c r="D170" s="39"/>
      <c r="E170" s="39"/>
      <c r="F170" s="39"/>
      <c r="G170" s="39"/>
    </row>
    <row r="171" spans="4:9">
      <c r="D171" s="39"/>
      <c r="E171" s="39"/>
      <c r="F171" s="39"/>
      <c r="G171" s="39"/>
    </row>
    <row r="172" spans="4:9">
      <c r="D172" s="39"/>
      <c r="E172" s="39"/>
      <c r="F172" s="39"/>
      <c r="G172" s="39"/>
    </row>
    <row r="173" spans="4:9">
      <c r="D173" s="39"/>
      <c r="E173" s="39"/>
      <c r="F173" s="39"/>
      <c r="G173" s="39"/>
    </row>
    <row r="174" spans="4:9">
      <c r="D174" s="39"/>
      <c r="E174" s="39"/>
      <c r="F174" s="39"/>
      <c r="G174" s="39"/>
    </row>
    <row r="175" spans="4:9">
      <c r="D175" s="39"/>
      <c r="E175" s="39"/>
      <c r="F175" s="39"/>
      <c r="G175" s="39"/>
    </row>
    <row r="176" spans="4:9">
      <c r="D176" s="39"/>
      <c r="E176" s="39"/>
      <c r="F176" s="39"/>
      <c r="G176" s="39"/>
    </row>
    <row r="177" spans="4:7">
      <c r="D177" s="39"/>
      <c r="E177" s="39"/>
      <c r="F177" s="39"/>
      <c r="G177" s="39"/>
    </row>
    <row r="178" spans="4:7">
      <c r="D178" s="39"/>
      <c r="E178" s="39"/>
      <c r="F178" s="39"/>
      <c r="G178" s="39"/>
    </row>
  </sheetData>
  <mergeCells count="2">
    <mergeCell ref="A1:I1"/>
    <mergeCell ref="A2:I2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76" firstPageNumber="552" fitToWidth="0" fitToHeight="0" orientation="landscape" r:id="rId1"/>
  <headerFooter alignWithMargins="0"/>
  <rowBreaks count="2" manualBreakCount="2">
    <brk id="31" max="16383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4945-E22D-4E43-95EE-3C3182F82B95}">
  <sheetPr codeName="Sheet10"/>
  <dimension ref="A1:I150"/>
  <sheetViews>
    <sheetView showGridLines="0" zoomScaleNormal="100" workbookViewId="0">
      <pane xSplit="3" ySplit="4" topLeftCell="D5" activePane="bottomRight" state="frozen"/>
      <selection activeCell="A11" sqref="A11:I11"/>
      <selection pane="topRight" activeCell="A11" sqref="A11:I11"/>
      <selection pane="bottomLeft" activeCell="A11" sqref="A11:I11"/>
      <selection pane="bottomRight" activeCell="D5" sqref="D5"/>
    </sheetView>
  </sheetViews>
  <sheetFormatPr defaultRowHeight="12.75"/>
  <cols>
    <col min="1" max="1" width="4.28515625" style="66" customWidth="1"/>
    <col min="2" max="2" width="5.28515625" style="66" customWidth="1"/>
    <col min="3" max="3" width="51.5703125" style="66" customWidth="1"/>
    <col min="4" max="7" width="16.85546875" style="66" customWidth="1"/>
    <col min="8" max="9" width="9.5703125" style="66" customWidth="1"/>
    <col min="10" max="240" width="9.140625" style="66"/>
    <col min="241" max="241" width="4.28515625" style="66" customWidth="1"/>
    <col min="242" max="242" width="5.28515625" style="66" customWidth="1"/>
    <col min="243" max="243" width="44.85546875" style="66" customWidth="1"/>
    <col min="244" max="244" width="13.7109375" style="66" customWidth="1"/>
    <col min="245" max="245" width="13.140625" style="66" customWidth="1"/>
    <col min="246" max="246" width="13.7109375" style="66" customWidth="1"/>
    <col min="247" max="248" width="9.5703125" style="66" customWidth="1"/>
    <col min="249" max="250" width="0" style="66" hidden="1" customWidth="1"/>
    <col min="251" max="496" width="9.140625" style="66"/>
    <col min="497" max="497" width="4.28515625" style="66" customWidth="1"/>
    <col min="498" max="498" width="5.28515625" style="66" customWidth="1"/>
    <col min="499" max="499" width="44.85546875" style="66" customWidth="1"/>
    <col min="500" max="500" width="13.7109375" style="66" customWidth="1"/>
    <col min="501" max="501" width="13.140625" style="66" customWidth="1"/>
    <col min="502" max="502" width="13.7109375" style="66" customWidth="1"/>
    <col min="503" max="504" width="9.5703125" style="66" customWidth="1"/>
    <col min="505" max="506" width="0" style="66" hidden="1" customWidth="1"/>
    <col min="507" max="752" width="9.140625" style="66"/>
    <col min="753" max="753" width="4.28515625" style="66" customWidth="1"/>
    <col min="754" max="754" width="5.28515625" style="66" customWidth="1"/>
    <col min="755" max="755" width="44.85546875" style="66" customWidth="1"/>
    <col min="756" max="756" width="13.7109375" style="66" customWidth="1"/>
    <col min="757" max="757" width="13.140625" style="66" customWidth="1"/>
    <col min="758" max="758" width="13.7109375" style="66" customWidth="1"/>
    <col min="759" max="760" width="9.5703125" style="66" customWidth="1"/>
    <col min="761" max="762" width="0" style="66" hidden="1" customWidth="1"/>
    <col min="763" max="1008" width="9.140625" style="66"/>
    <col min="1009" max="1009" width="4.28515625" style="66" customWidth="1"/>
    <col min="1010" max="1010" width="5.28515625" style="66" customWidth="1"/>
    <col min="1011" max="1011" width="44.85546875" style="66" customWidth="1"/>
    <col min="1012" max="1012" width="13.7109375" style="66" customWidth="1"/>
    <col min="1013" max="1013" width="13.140625" style="66" customWidth="1"/>
    <col min="1014" max="1014" width="13.7109375" style="66" customWidth="1"/>
    <col min="1015" max="1016" width="9.5703125" style="66" customWidth="1"/>
    <col min="1017" max="1018" width="0" style="66" hidden="1" customWidth="1"/>
    <col min="1019" max="1264" width="9.140625" style="66"/>
    <col min="1265" max="1265" width="4.28515625" style="66" customWidth="1"/>
    <col min="1266" max="1266" width="5.28515625" style="66" customWidth="1"/>
    <col min="1267" max="1267" width="44.85546875" style="66" customWidth="1"/>
    <col min="1268" max="1268" width="13.7109375" style="66" customWidth="1"/>
    <col min="1269" max="1269" width="13.140625" style="66" customWidth="1"/>
    <col min="1270" max="1270" width="13.7109375" style="66" customWidth="1"/>
    <col min="1271" max="1272" width="9.5703125" style="66" customWidth="1"/>
    <col min="1273" max="1274" width="0" style="66" hidden="1" customWidth="1"/>
    <col min="1275" max="1520" width="9.140625" style="66"/>
    <col min="1521" max="1521" width="4.28515625" style="66" customWidth="1"/>
    <col min="1522" max="1522" width="5.28515625" style="66" customWidth="1"/>
    <col min="1523" max="1523" width="44.85546875" style="66" customWidth="1"/>
    <col min="1524" max="1524" width="13.7109375" style="66" customWidth="1"/>
    <col min="1525" max="1525" width="13.140625" style="66" customWidth="1"/>
    <col min="1526" max="1526" width="13.7109375" style="66" customWidth="1"/>
    <col min="1527" max="1528" width="9.5703125" style="66" customWidth="1"/>
    <col min="1529" max="1530" width="0" style="66" hidden="1" customWidth="1"/>
    <col min="1531" max="1776" width="9.140625" style="66"/>
    <col min="1777" max="1777" width="4.28515625" style="66" customWidth="1"/>
    <col min="1778" max="1778" width="5.28515625" style="66" customWidth="1"/>
    <col min="1779" max="1779" width="44.85546875" style="66" customWidth="1"/>
    <col min="1780" max="1780" width="13.7109375" style="66" customWidth="1"/>
    <col min="1781" max="1781" width="13.140625" style="66" customWidth="1"/>
    <col min="1782" max="1782" width="13.7109375" style="66" customWidth="1"/>
    <col min="1783" max="1784" width="9.5703125" style="66" customWidth="1"/>
    <col min="1785" max="1786" width="0" style="66" hidden="1" customWidth="1"/>
    <col min="1787" max="2032" width="9.140625" style="66"/>
    <col min="2033" max="2033" width="4.28515625" style="66" customWidth="1"/>
    <col min="2034" max="2034" width="5.28515625" style="66" customWidth="1"/>
    <col min="2035" max="2035" width="44.85546875" style="66" customWidth="1"/>
    <col min="2036" max="2036" width="13.7109375" style="66" customWidth="1"/>
    <col min="2037" max="2037" width="13.140625" style="66" customWidth="1"/>
    <col min="2038" max="2038" width="13.7109375" style="66" customWidth="1"/>
    <col min="2039" max="2040" width="9.5703125" style="66" customWidth="1"/>
    <col min="2041" max="2042" width="0" style="66" hidden="1" customWidth="1"/>
    <col min="2043" max="2288" width="9.140625" style="66"/>
    <col min="2289" max="2289" width="4.28515625" style="66" customWidth="1"/>
    <col min="2290" max="2290" width="5.28515625" style="66" customWidth="1"/>
    <col min="2291" max="2291" width="44.85546875" style="66" customWidth="1"/>
    <col min="2292" max="2292" width="13.7109375" style="66" customWidth="1"/>
    <col min="2293" max="2293" width="13.140625" style="66" customWidth="1"/>
    <col min="2294" max="2294" width="13.7109375" style="66" customWidth="1"/>
    <col min="2295" max="2296" width="9.5703125" style="66" customWidth="1"/>
    <col min="2297" max="2298" width="0" style="66" hidden="1" customWidth="1"/>
    <col min="2299" max="2544" width="9.140625" style="66"/>
    <col min="2545" max="2545" width="4.28515625" style="66" customWidth="1"/>
    <col min="2546" max="2546" width="5.28515625" style="66" customWidth="1"/>
    <col min="2547" max="2547" width="44.85546875" style="66" customWidth="1"/>
    <col min="2548" max="2548" width="13.7109375" style="66" customWidth="1"/>
    <col min="2549" max="2549" width="13.140625" style="66" customWidth="1"/>
    <col min="2550" max="2550" width="13.7109375" style="66" customWidth="1"/>
    <col min="2551" max="2552" width="9.5703125" style="66" customWidth="1"/>
    <col min="2553" max="2554" width="0" style="66" hidden="1" customWidth="1"/>
    <col min="2555" max="2800" width="9.140625" style="66"/>
    <col min="2801" max="2801" width="4.28515625" style="66" customWidth="1"/>
    <col min="2802" max="2802" width="5.28515625" style="66" customWidth="1"/>
    <col min="2803" max="2803" width="44.85546875" style="66" customWidth="1"/>
    <col min="2804" max="2804" width="13.7109375" style="66" customWidth="1"/>
    <col min="2805" max="2805" width="13.140625" style="66" customWidth="1"/>
    <col min="2806" max="2806" width="13.7109375" style="66" customWidth="1"/>
    <col min="2807" max="2808" width="9.5703125" style="66" customWidth="1"/>
    <col min="2809" max="2810" width="0" style="66" hidden="1" customWidth="1"/>
    <col min="2811" max="3056" width="9.140625" style="66"/>
    <col min="3057" max="3057" width="4.28515625" style="66" customWidth="1"/>
    <col min="3058" max="3058" width="5.28515625" style="66" customWidth="1"/>
    <col min="3059" max="3059" width="44.85546875" style="66" customWidth="1"/>
    <col min="3060" max="3060" width="13.7109375" style="66" customWidth="1"/>
    <col min="3061" max="3061" width="13.140625" style="66" customWidth="1"/>
    <col min="3062" max="3062" width="13.7109375" style="66" customWidth="1"/>
    <col min="3063" max="3064" width="9.5703125" style="66" customWidth="1"/>
    <col min="3065" max="3066" width="0" style="66" hidden="1" customWidth="1"/>
    <col min="3067" max="3312" width="9.140625" style="66"/>
    <col min="3313" max="3313" width="4.28515625" style="66" customWidth="1"/>
    <col min="3314" max="3314" width="5.28515625" style="66" customWidth="1"/>
    <col min="3315" max="3315" width="44.85546875" style="66" customWidth="1"/>
    <col min="3316" max="3316" width="13.7109375" style="66" customWidth="1"/>
    <col min="3317" max="3317" width="13.140625" style="66" customWidth="1"/>
    <col min="3318" max="3318" width="13.7109375" style="66" customWidth="1"/>
    <col min="3319" max="3320" width="9.5703125" style="66" customWidth="1"/>
    <col min="3321" max="3322" width="0" style="66" hidden="1" customWidth="1"/>
    <col min="3323" max="3568" width="9.140625" style="66"/>
    <col min="3569" max="3569" width="4.28515625" style="66" customWidth="1"/>
    <col min="3570" max="3570" width="5.28515625" style="66" customWidth="1"/>
    <col min="3571" max="3571" width="44.85546875" style="66" customWidth="1"/>
    <col min="3572" max="3572" width="13.7109375" style="66" customWidth="1"/>
    <col min="3573" max="3573" width="13.140625" style="66" customWidth="1"/>
    <col min="3574" max="3574" width="13.7109375" style="66" customWidth="1"/>
    <col min="3575" max="3576" width="9.5703125" style="66" customWidth="1"/>
    <col min="3577" max="3578" width="0" style="66" hidden="1" customWidth="1"/>
    <col min="3579" max="3824" width="9.140625" style="66"/>
    <col min="3825" max="3825" width="4.28515625" style="66" customWidth="1"/>
    <col min="3826" max="3826" width="5.28515625" style="66" customWidth="1"/>
    <col min="3827" max="3827" width="44.85546875" style="66" customWidth="1"/>
    <col min="3828" max="3828" width="13.7109375" style="66" customWidth="1"/>
    <col min="3829" max="3829" width="13.140625" style="66" customWidth="1"/>
    <col min="3830" max="3830" width="13.7109375" style="66" customWidth="1"/>
    <col min="3831" max="3832" width="9.5703125" style="66" customWidth="1"/>
    <col min="3833" max="3834" width="0" style="66" hidden="1" customWidth="1"/>
    <col min="3835" max="4080" width="9.140625" style="66"/>
    <col min="4081" max="4081" width="4.28515625" style="66" customWidth="1"/>
    <col min="4082" max="4082" width="5.28515625" style="66" customWidth="1"/>
    <col min="4083" max="4083" width="44.85546875" style="66" customWidth="1"/>
    <col min="4084" max="4084" width="13.7109375" style="66" customWidth="1"/>
    <col min="4085" max="4085" width="13.140625" style="66" customWidth="1"/>
    <col min="4086" max="4086" width="13.7109375" style="66" customWidth="1"/>
    <col min="4087" max="4088" width="9.5703125" style="66" customWidth="1"/>
    <col min="4089" max="4090" width="0" style="66" hidden="1" customWidth="1"/>
    <col min="4091" max="4336" width="9.140625" style="66"/>
    <col min="4337" max="4337" width="4.28515625" style="66" customWidth="1"/>
    <col min="4338" max="4338" width="5.28515625" style="66" customWidth="1"/>
    <col min="4339" max="4339" width="44.85546875" style="66" customWidth="1"/>
    <col min="4340" max="4340" width="13.7109375" style="66" customWidth="1"/>
    <col min="4341" max="4341" width="13.140625" style="66" customWidth="1"/>
    <col min="4342" max="4342" width="13.7109375" style="66" customWidth="1"/>
    <col min="4343" max="4344" width="9.5703125" style="66" customWidth="1"/>
    <col min="4345" max="4346" width="0" style="66" hidden="1" customWidth="1"/>
    <col min="4347" max="4592" width="9.140625" style="66"/>
    <col min="4593" max="4593" width="4.28515625" style="66" customWidth="1"/>
    <col min="4594" max="4594" width="5.28515625" style="66" customWidth="1"/>
    <col min="4595" max="4595" width="44.85546875" style="66" customWidth="1"/>
    <col min="4596" max="4596" width="13.7109375" style="66" customWidth="1"/>
    <col min="4597" max="4597" width="13.140625" style="66" customWidth="1"/>
    <col min="4598" max="4598" width="13.7109375" style="66" customWidth="1"/>
    <col min="4599" max="4600" width="9.5703125" style="66" customWidth="1"/>
    <col min="4601" max="4602" width="0" style="66" hidden="1" customWidth="1"/>
    <col min="4603" max="4848" width="9.140625" style="66"/>
    <col min="4849" max="4849" width="4.28515625" style="66" customWidth="1"/>
    <col min="4850" max="4850" width="5.28515625" style="66" customWidth="1"/>
    <col min="4851" max="4851" width="44.85546875" style="66" customWidth="1"/>
    <col min="4852" max="4852" width="13.7109375" style="66" customWidth="1"/>
    <col min="4853" max="4853" width="13.140625" style="66" customWidth="1"/>
    <col min="4854" max="4854" width="13.7109375" style="66" customWidth="1"/>
    <col min="4855" max="4856" width="9.5703125" style="66" customWidth="1"/>
    <col min="4857" max="4858" width="0" style="66" hidden="1" customWidth="1"/>
    <col min="4859" max="5104" width="9.140625" style="66"/>
    <col min="5105" max="5105" width="4.28515625" style="66" customWidth="1"/>
    <col min="5106" max="5106" width="5.28515625" style="66" customWidth="1"/>
    <col min="5107" max="5107" width="44.85546875" style="66" customWidth="1"/>
    <col min="5108" max="5108" width="13.7109375" style="66" customWidth="1"/>
    <col min="5109" max="5109" width="13.140625" style="66" customWidth="1"/>
    <col min="5110" max="5110" width="13.7109375" style="66" customWidth="1"/>
    <col min="5111" max="5112" width="9.5703125" style="66" customWidth="1"/>
    <col min="5113" max="5114" width="0" style="66" hidden="1" customWidth="1"/>
    <col min="5115" max="5360" width="9.140625" style="66"/>
    <col min="5361" max="5361" width="4.28515625" style="66" customWidth="1"/>
    <col min="5362" max="5362" width="5.28515625" style="66" customWidth="1"/>
    <col min="5363" max="5363" width="44.85546875" style="66" customWidth="1"/>
    <col min="5364" max="5364" width="13.7109375" style="66" customWidth="1"/>
    <col min="5365" max="5365" width="13.140625" style="66" customWidth="1"/>
    <col min="5366" max="5366" width="13.7109375" style="66" customWidth="1"/>
    <col min="5367" max="5368" width="9.5703125" style="66" customWidth="1"/>
    <col min="5369" max="5370" width="0" style="66" hidden="1" customWidth="1"/>
    <col min="5371" max="5616" width="9.140625" style="66"/>
    <col min="5617" max="5617" width="4.28515625" style="66" customWidth="1"/>
    <col min="5618" max="5618" width="5.28515625" style="66" customWidth="1"/>
    <col min="5619" max="5619" width="44.85546875" style="66" customWidth="1"/>
    <col min="5620" max="5620" width="13.7109375" style="66" customWidth="1"/>
    <col min="5621" max="5621" width="13.140625" style="66" customWidth="1"/>
    <col min="5622" max="5622" width="13.7109375" style="66" customWidth="1"/>
    <col min="5623" max="5624" width="9.5703125" style="66" customWidth="1"/>
    <col min="5625" max="5626" width="0" style="66" hidden="1" customWidth="1"/>
    <col min="5627" max="5872" width="9.140625" style="66"/>
    <col min="5873" max="5873" width="4.28515625" style="66" customWidth="1"/>
    <col min="5874" max="5874" width="5.28515625" style="66" customWidth="1"/>
    <col min="5875" max="5875" width="44.85546875" style="66" customWidth="1"/>
    <col min="5876" max="5876" width="13.7109375" style="66" customWidth="1"/>
    <col min="5877" max="5877" width="13.140625" style="66" customWidth="1"/>
    <col min="5878" max="5878" width="13.7109375" style="66" customWidth="1"/>
    <col min="5879" max="5880" width="9.5703125" style="66" customWidth="1"/>
    <col min="5881" max="5882" width="0" style="66" hidden="1" customWidth="1"/>
    <col min="5883" max="6128" width="9.140625" style="66"/>
    <col min="6129" max="6129" width="4.28515625" style="66" customWidth="1"/>
    <col min="6130" max="6130" width="5.28515625" style="66" customWidth="1"/>
    <col min="6131" max="6131" width="44.85546875" style="66" customWidth="1"/>
    <col min="6132" max="6132" width="13.7109375" style="66" customWidth="1"/>
    <col min="6133" max="6133" width="13.140625" style="66" customWidth="1"/>
    <col min="6134" max="6134" width="13.7109375" style="66" customWidth="1"/>
    <col min="6135" max="6136" width="9.5703125" style="66" customWidth="1"/>
    <col min="6137" max="6138" width="0" style="66" hidden="1" customWidth="1"/>
    <col min="6139" max="6384" width="9.140625" style="66"/>
    <col min="6385" max="6385" width="4.28515625" style="66" customWidth="1"/>
    <col min="6386" max="6386" width="5.28515625" style="66" customWidth="1"/>
    <col min="6387" max="6387" width="44.85546875" style="66" customWidth="1"/>
    <col min="6388" max="6388" width="13.7109375" style="66" customWidth="1"/>
    <col min="6389" max="6389" width="13.140625" style="66" customWidth="1"/>
    <col min="6390" max="6390" width="13.7109375" style="66" customWidth="1"/>
    <col min="6391" max="6392" width="9.5703125" style="66" customWidth="1"/>
    <col min="6393" max="6394" width="0" style="66" hidden="1" customWidth="1"/>
    <col min="6395" max="6640" width="9.140625" style="66"/>
    <col min="6641" max="6641" width="4.28515625" style="66" customWidth="1"/>
    <col min="6642" max="6642" width="5.28515625" style="66" customWidth="1"/>
    <col min="6643" max="6643" width="44.85546875" style="66" customWidth="1"/>
    <col min="6644" max="6644" width="13.7109375" style="66" customWidth="1"/>
    <col min="6645" max="6645" width="13.140625" style="66" customWidth="1"/>
    <col min="6646" max="6646" width="13.7109375" style="66" customWidth="1"/>
    <col min="6647" max="6648" width="9.5703125" style="66" customWidth="1"/>
    <col min="6649" max="6650" width="0" style="66" hidden="1" customWidth="1"/>
    <col min="6651" max="6896" width="9.140625" style="66"/>
    <col min="6897" max="6897" width="4.28515625" style="66" customWidth="1"/>
    <col min="6898" max="6898" width="5.28515625" style="66" customWidth="1"/>
    <col min="6899" max="6899" width="44.85546875" style="66" customWidth="1"/>
    <col min="6900" max="6900" width="13.7109375" style="66" customWidth="1"/>
    <col min="6901" max="6901" width="13.140625" style="66" customWidth="1"/>
    <col min="6902" max="6902" width="13.7109375" style="66" customWidth="1"/>
    <col min="6903" max="6904" width="9.5703125" style="66" customWidth="1"/>
    <col min="6905" max="6906" width="0" style="66" hidden="1" customWidth="1"/>
    <col min="6907" max="7152" width="9.140625" style="66"/>
    <col min="7153" max="7153" width="4.28515625" style="66" customWidth="1"/>
    <col min="7154" max="7154" width="5.28515625" style="66" customWidth="1"/>
    <col min="7155" max="7155" width="44.85546875" style="66" customWidth="1"/>
    <col min="7156" max="7156" width="13.7109375" style="66" customWidth="1"/>
    <col min="7157" max="7157" width="13.140625" style="66" customWidth="1"/>
    <col min="7158" max="7158" width="13.7109375" style="66" customWidth="1"/>
    <col min="7159" max="7160" width="9.5703125" style="66" customWidth="1"/>
    <col min="7161" max="7162" width="0" style="66" hidden="1" customWidth="1"/>
    <col min="7163" max="7408" width="9.140625" style="66"/>
    <col min="7409" max="7409" width="4.28515625" style="66" customWidth="1"/>
    <col min="7410" max="7410" width="5.28515625" style="66" customWidth="1"/>
    <col min="7411" max="7411" width="44.85546875" style="66" customWidth="1"/>
    <col min="7412" max="7412" width="13.7109375" style="66" customWidth="1"/>
    <col min="7413" max="7413" width="13.140625" style="66" customWidth="1"/>
    <col min="7414" max="7414" width="13.7109375" style="66" customWidth="1"/>
    <col min="7415" max="7416" width="9.5703125" style="66" customWidth="1"/>
    <col min="7417" max="7418" width="0" style="66" hidden="1" customWidth="1"/>
    <col min="7419" max="7664" width="9.140625" style="66"/>
    <col min="7665" max="7665" width="4.28515625" style="66" customWidth="1"/>
    <col min="7666" max="7666" width="5.28515625" style="66" customWidth="1"/>
    <col min="7667" max="7667" width="44.85546875" style="66" customWidth="1"/>
    <col min="7668" max="7668" width="13.7109375" style="66" customWidth="1"/>
    <col min="7669" max="7669" width="13.140625" style="66" customWidth="1"/>
    <col min="7670" max="7670" width="13.7109375" style="66" customWidth="1"/>
    <col min="7671" max="7672" width="9.5703125" style="66" customWidth="1"/>
    <col min="7673" max="7674" width="0" style="66" hidden="1" customWidth="1"/>
    <col min="7675" max="7920" width="9.140625" style="66"/>
    <col min="7921" max="7921" width="4.28515625" style="66" customWidth="1"/>
    <col min="7922" max="7922" width="5.28515625" style="66" customWidth="1"/>
    <col min="7923" max="7923" width="44.85546875" style="66" customWidth="1"/>
    <col min="7924" max="7924" width="13.7109375" style="66" customWidth="1"/>
    <col min="7925" max="7925" width="13.140625" style="66" customWidth="1"/>
    <col min="7926" max="7926" width="13.7109375" style="66" customWidth="1"/>
    <col min="7927" max="7928" width="9.5703125" style="66" customWidth="1"/>
    <col min="7929" max="7930" width="0" style="66" hidden="1" customWidth="1"/>
    <col min="7931" max="8176" width="9.140625" style="66"/>
    <col min="8177" max="8177" width="4.28515625" style="66" customWidth="1"/>
    <col min="8178" max="8178" width="5.28515625" style="66" customWidth="1"/>
    <col min="8179" max="8179" width="44.85546875" style="66" customWidth="1"/>
    <col min="8180" max="8180" width="13.7109375" style="66" customWidth="1"/>
    <col min="8181" max="8181" width="13.140625" style="66" customWidth="1"/>
    <col min="8182" max="8182" width="13.7109375" style="66" customWidth="1"/>
    <col min="8183" max="8184" width="9.5703125" style="66" customWidth="1"/>
    <col min="8185" max="8186" width="0" style="66" hidden="1" customWidth="1"/>
    <col min="8187" max="8432" width="9.140625" style="66"/>
    <col min="8433" max="8433" width="4.28515625" style="66" customWidth="1"/>
    <col min="8434" max="8434" width="5.28515625" style="66" customWidth="1"/>
    <col min="8435" max="8435" width="44.85546875" style="66" customWidth="1"/>
    <col min="8436" max="8436" width="13.7109375" style="66" customWidth="1"/>
    <col min="8437" max="8437" width="13.140625" style="66" customWidth="1"/>
    <col min="8438" max="8438" width="13.7109375" style="66" customWidth="1"/>
    <col min="8439" max="8440" width="9.5703125" style="66" customWidth="1"/>
    <col min="8441" max="8442" width="0" style="66" hidden="1" customWidth="1"/>
    <col min="8443" max="8688" width="9.140625" style="66"/>
    <col min="8689" max="8689" width="4.28515625" style="66" customWidth="1"/>
    <col min="8690" max="8690" width="5.28515625" style="66" customWidth="1"/>
    <col min="8691" max="8691" width="44.85546875" style="66" customWidth="1"/>
    <col min="8692" max="8692" width="13.7109375" style="66" customWidth="1"/>
    <col min="8693" max="8693" width="13.140625" style="66" customWidth="1"/>
    <col min="8694" max="8694" width="13.7109375" style="66" customWidth="1"/>
    <col min="8695" max="8696" width="9.5703125" style="66" customWidth="1"/>
    <col min="8697" max="8698" width="0" style="66" hidden="1" customWidth="1"/>
    <col min="8699" max="8944" width="9.140625" style="66"/>
    <col min="8945" max="8945" width="4.28515625" style="66" customWidth="1"/>
    <col min="8946" max="8946" width="5.28515625" style="66" customWidth="1"/>
    <col min="8947" max="8947" width="44.85546875" style="66" customWidth="1"/>
    <col min="8948" max="8948" width="13.7109375" style="66" customWidth="1"/>
    <col min="8949" max="8949" width="13.140625" style="66" customWidth="1"/>
    <col min="8950" max="8950" width="13.7109375" style="66" customWidth="1"/>
    <col min="8951" max="8952" width="9.5703125" style="66" customWidth="1"/>
    <col min="8953" max="8954" width="0" style="66" hidden="1" customWidth="1"/>
    <col min="8955" max="9200" width="9.140625" style="66"/>
    <col min="9201" max="9201" width="4.28515625" style="66" customWidth="1"/>
    <col min="9202" max="9202" width="5.28515625" style="66" customWidth="1"/>
    <col min="9203" max="9203" width="44.85546875" style="66" customWidth="1"/>
    <col min="9204" max="9204" width="13.7109375" style="66" customWidth="1"/>
    <col min="9205" max="9205" width="13.140625" style="66" customWidth="1"/>
    <col min="9206" max="9206" width="13.7109375" style="66" customWidth="1"/>
    <col min="9207" max="9208" width="9.5703125" style="66" customWidth="1"/>
    <col min="9209" max="9210" width="0" style="66" hidden="1" customWidth="1"/>
    <col min="9211" max="9456" width="9.140625" style="66"/>
    <col min="9457" max="9457" width="4.28515625" style="66" customWidth="1"/>
    <col min="9458" max="9458" width="5.28515625" style="66" customWidth="1"/>
    <col min="9459" max="9459" width="44.85546875" style="66" customWidth="1"/>
    <col min="9460" max="9460" width="13.7109375" style="66" customWidth="1"/>
    <col min="9461" max="9461" width="13.140625" style="66" customWidth="1"/>
    <col min="9462" max="9462" width="13.7109375" style="66" customWidth="1"/>
    <col min="9463" max="9464" width="9.5703125" style="66" customWidth="1"/>
    <col min="9465" max="9466" width="0" style="66" hidden="1" customWidth="1"/>
    <col min="9467" max="9712" width="9.140625" style="66"/>
    <col min="9713" max="9713" width="4.28515625" style="66" customWidth="1"/>
    <col min="9714" max="9714" width="5.28515625" style="66" customWidth="1"/>
    <col min="9715" max="9715" width="44.85546875" style="66" customWidth="1"/>
    <col min="9716" max="9716" width="13.7109375" style="66" customWidth="1"/>
    <col min="9717" max="9717" width="13.140625" style="66" customWidth="1"/>
    <col min="9718" max="9718" width="13.7109375" style="66" customWidth="1"/>
    <col min="9719" max="9720" width="9.5703125" style="66" customWidth="1"/>
    <col min="9721" max="9722" width="0" style="66" hidden="1" customWidth="1"/>
    <col min="9723" max="9968" width="9.140625" style="66"/>
    <col min="9969" max="9969" width="4.28515625" style="66" customWidth="1"/>
    <col min="9970" max="9970" width="5.28515625" style="66" customWidth="1"/>
    <col min="9971" max="9971" width="44.85546875" style="66" customWidth="1"/>
    <col min="9972" max="9972" width="13.7109375" style="66" customWidth="1"/>
    <col min="9973" max="9973" width="13.140625" style="66" customWidth="1"/>
    <col min="9974" max="9974" width="13.7109375" style="66" customWidth="1"/>
    <col min="9975" max="9976" width="9.5703125" style="66" customWidth="1"/>
    <col min="9977" max="9978" width="0" style="66" hidden="1" customWidth="1"/>
    <col min="9979" max="10224" width="9.140625" style="66"/>
    <col min="10225" max="10225" width="4.28515625" style="66" customWidth="1"/>
    <col min="10226" max="10226" width="5.28515625" style="66" customWidth="1"/>
    <col min="10227" max="10227" width="44.85546875" style="66" customWidth="1"/>
    <col min="10228" max="10228" width="13.7109375" style="66" customWidth="1"/>
    <col min="10229" max="10229" width="13.140625" style="66" customWidth="1"/>
    <col min="10230" max="10230" width="13.7109375" style="66" customWidth="1"/>
    <col min="10231" max="10232" width="9.5703125" style="66" customWidth="1"/>
    <col min="10233" max="10234" width="0" style="66" hidden="1" customWidth="1"/>
    <col min="10235" max="10480" width="9.140625" style="66"/>
    <col min="10481" max="10481" width="4.28515625" style="66" customWidth="1"/>
    <col min="10482" max="10482" width="5.28515625" style="66" customWidth="1"/>
    <col min="10483" max="10483" width="44.85546875" style="66" customWidth="1"/>
    <col min="10484" max="10484" width="13.7109375" style="66" customWidth="1"/>
    <col min="10485" max="10485" width="13.140625" style="66" customWidth="1"/>
    <col min="10486" max="10486" width="13.7109375" style="66" customWidth="1"/>
    <col min="10487" max="10488" width="9.5703125" style="66" customWidth="1"/>
    <col min="10489" max="10490" width="0" style="66" hidden="1" customWidth="1"/>
    <col min="10491" max="10736" width="9.140625" style="66"/>
    <col min="10737" max="10737" width="4.28515625" style="66" customWidth="1"/>
    <col min="10738" max="10738" width="5.28515625" style="66" customWidth="1"/>
    <col min="10739" max="10739" width="44.85546875" style="66" customWidth="1"/>
    <col min="10740" max="10740" width="13.7109375" style="66" customWidth="1"/>
    <col min="10741" max="10741" width="13.140625" style="66" customWidth="1"/>
    <col min="10742" max="10742" width="13.7109375" style="66" customWidth="1"/>
    <col min="10743" max="10744" width="9.5703125" style="66" customWidth="1"/>
    <col min="10745" max="10746" width="0" style="66" hidden="1" customWidth="1"/>
    <col min="10747" max="10992" width="9.140625" style="66"/>
    <col min="10993" max="10993" width="4.28515625" style="66" customWidth="1"/>
    <col min="10994" max="10994" width="5.28515625" style="66" customWidth="1"/>
    <col min="10995" max="10995" width="44.85546875" style="66" customWidth="1"/>
    <col min="10996" max="10996" width="13.7109375" style="66" customWidth="1"/>
    <col min="10997" max="10997" width="13.140625" style="66" customWidth="1"/>
    <col min="10998" max="10998" width="13.7109375" style="66" customWidth="1"/>
    <col min="10999" max="11000" width="9.5703125" style="66" customWidth="1"/>
    <col min="11001" max="11002" width="0" style="66" hidden="1" customWidth="1"/>
    <col min="11003" max="11248" width="9.140625" style="66"/>
    <col min="11249" max="11249" width="4.28515625" style="66" customWidth="1"/>
    <col min="11250" max="11250" width="5.28515625" style="66" customWidth="1"/>
    <col min="11251" max="11251" width="44.85546875" style="66" customWidth="1"/>
    <col min="11252" max="11252" width="13.7109375" style="66" customWidth="1"/>
    <col min="11253" max="11253" width="13.140625" style="66" customWidth="1"/>
    <col min="11254" max="11254" width="13.7109375" style="66" customWidth="1"/>
    <col min="11255" max="11256" width="9.5703125" style="66" customWidth="1"/>
    <col min="11257" max="11258" width="0" style="66" hidden="1" customWidth="1"/>
    <col min="11259" max="11504" width="9.140625" style="66"/>
    <col min="11505" max="11505" width="4.28515625" style="66" customWidth="1"/>
    <col min="11506" max="11506" width="5.28515625" style="66" customWidth="1"/>
    <col min="11507" max="11507" width="44.85546875" style="66" customWidth="1"/>
    <col min="11508" max="11508" width="13.7109375" style="66" customWidth="1"/>
    <col min="11509" max="11509" width="13.140625" style="66" customWidth="1"/>
    <col min="11510" max="11510" width="13.7109375" style="66" customWidth="1"/>
    <col min="11511" max="11512" width="9.5703125" style="66" customWidth="1"/>
    <col min="11513" max="11514" width="0" style="66" hidden="1" customWidth="1"/>
    <col min="11515" max="11760" width="9.140625" style="66"/>
    <col min="11761" max="11761" width="4.28515625" style="66" customWidth="1"/>
    <col min="11762" max="11762" width="5.28515625" style="66" customWidth="1"/>
    <col min="11763" max="11763" width="44.85546875" style="66" customWidth="1"/>
    <col min="11764" max="11764" width="13.7109375" style="66" customWidth="1"/>
    <col min="11765" max="11765" width="13.140625" style="66" customWidth="1"/>
    <col min="11766" max="11766" width="13.7109375" style="66" customWidth="1"/>
    <col min="11767" max="11768" width="9.5703125" style="66" customWidth="1"/>
    <col min="11769" max="11770" width="0" style="66" hidden="1" customWidth="1"/>
    <col min="11771" max="12016" width="9.140625" style="66"/>
    <col min="12017" max="12017" width="4.28515625" style="66" customWidth="1"/>
    <col min="12018" max="12018" width="5.28515625" style="66" customWidth="1"/>
    <col min="12019" max="12019" width="44.85546875" style="66" customWidth="1"/>
    <col min="12020" max="12020" width="13.7109375" style="66" customWidth="1"/>
    <col min="12021" max="12021" width="13.140625" style="66" customWidth="1"/>
    <col min="12022" max="12022" width="13.7109375" style="66" customWidth="1"/>
    <col min="12023" max="12024" width="9.5703125" style="66" customWidth="1"/>
    <col min="12025" max="12026" width="0" style="66" hidden="1" customWidth="1"/>
    <col min="12027" max="12272" width="9.140625" style="66"/>
    <col min="12273" max="12273" width="4.28515625" style="66" customWidth="1"/>
    <col min="12274" max="12274" width="5.28515625" style="66" customWidth="1"/>
    <col min="12275" max="12275" width="44.85546875" style="66" customWidth="1"/>
    <col min="12276" max="12276" width="13.7109375" style="66" customWidth="1"/>
    <col min="12277" max="12277" width="13.140625" style="66" customWidth="1"/>
    <col min="12278" max="12278" width="13.7109375" style="66" customWidth="1"/>
    <col min="12279" max="12280" width="9.5703125" style="66" customWidth="1"/>
    <col min="12281" max="12282" width="0" style="66" hidden="1" customWidth="1"/>
    <col min="12283" max="12528" width="9.140625" style="66"/>
    <col min="12529" max="12529" width="4.28515625" style="66" customWidth="1"/>
    <col min="12530" max="12530" width="5.28515625" style="66" customWidth="1"/>
    <col min="12531" max="12531" width="44.85546875" style="66" customWidth="1"/>
    <col min="12532" max="12532" width="13.7109375" style="66" customWidth="1"/>
    <col min="12533" max="12533" width="13.140625" style="66" customWidth="1"/>
    <col min="12534" max="12534" width="13.7109375" style="66" customWidth="1"/>
    <col min="12535" max="12536" width="9.5703125" style="66" customWidth="1"/>
    <col min="12537" max="12538" width="0" style="66" hidden="1" customWidth="1"/>
    <col min="12539" max="12784" width="9.140625" style="66"/>
    <col min="12785" max="12785" width="4.28515625" style="66" customWidth="1"/>
    <col min="12786" max="12786" width="5.28515625" style="66" customWidth="1"/>
    <col min="12787" max="12787" width="44.85546875" style="66" customWidth="1"/>
    <col min="12788" max="12788" width="13.7109375" style="66" customWidth="1"/>
    <col min="12789" max="12789" width="13.140625" style="66" customWidth="1"/>
    <col min="12790" max="12790" width="13.7109375" style="66" customWidth="1"/>
    <col min="12791" max="12792" width="9.5703125" style="66" customWidth="1"/>
    <col min="12793" max="12794" width="0" style="66" hidden="1" customWidth="1"/>
    <col min="12795" max="13040" width="9.140625" style="66"/>
    <col min="13041" max="13041" width="4.28515625" style="66" customWidth="1"/>
    <col min="13042" max="13042" width="5.28515625" style="66" customWidth="1"/>
    <col min="13043" max="13043" width="44.85546875" style="66" customWidth="1"/>
    <col min="13044" max="13044" width="13.7109375" style="66" customWidth="1"/>
    <col min="13045" max="13045" width="13.140625" style="66" customWidth="1"/>
    <col min="13046" max="13046" width="13.7109375" style="66" customWidth="1"/>
    <col min="13047" max="13048" width="9.5703125" style="66" customWidth="1"/>
    <col min="13049" max="13050" width="0" style="66" hidden="1" customWidth="1"/>
    <col min="13051" max="13296" width="9.140625" style="66"/>
    <col min="13297" max="13297" width="4.28515625" style="66" customWidth="1"/>
    <col min="13298" max="13298" width="5.28515625" style="66" customWidth="1"/>
    <col min="13299" max="13299" width="44.85546875" style="66" customWidth="1"/>
    <col min="13300" max="13300" width="13.7109375" style="66" customWidth="1"/>
    <col min="13301" max="13301" width="13.140625" style="66" customWidth="1"/>
    <col min="13302" max="13302" width="13.7109375" style="66" customWidth="1"/>
    <col min="13303" max="13304" width="9.5703125" style="66" customWidth="1"/>
    <col min="13305" max="13306" width="0" style="66" hidden="1" customWidth="1"/>
    <col min="13307" max="13552" width="9.140625" style="66"/>
    <col min="13553" max="13553" width="4.28515625" style="66" customWidth="1"/>
    <col min="13554" max="13554" width="5.28515625" style="66" customWidth="1"/>
    <col min="13555" max="13555" width="44.85546875" style="66" customWidth="1"/>
    <col min="13556" max="13556" width="13.7109375" style="66" customWidth="1"/>
    <col min="13557" max="13557" width="13.140625" style="66" customWidth="1"/>
    <col min="13558" max="13558" width="13.7109375" style="66" customWidth="1"/>
    <col min="13559" max="13560" width="9.5703125" style="66" customWidth="1"/>
    <col min="13561" max="13562" width="0" style="66" hidden="1" customWidth="1"/>
    <col min="13563" max="13808" width="9.140625" style="66"/>
    <col min="13809" max="13809" width="4.28515625" style="66" customWidth="1"/>
    <col min="13810" max="13810" width="5.28515625" style="66" customWidth="1"/>
    <col min="13811" max="13811" width="44.85546875" style="66" customWidth="1"/>
    <col min="13812" max="13812" width="13.7109375" style="66" customWidth="1"/>
    <col min="13813" max="13813" width="13.140625" style="66" customWidth="1"/>
    <col min="13814" max="13814" width="13.7109375" style="66" customWidth="1"/>
    <col min="13815" max="13816" width="9.5703125" style="66" customWidth="1"/>
    <col min="13817" max="13818" width="0" style="66" hidden="1" customWidth="1"/>
    <col min="13819" max="14064" width="9.140625" style="66"/>
    <col min="14065" max="14065" width="4.28515625" style="66" customWidth="1"/>
    <col min="14066" max="14066" width="5.28515625" style="66" customWidth="1"/>
    <col min="14067" max="14067" width="44.85546875" style="66" customWidth="1"/>
    <col min="14068" max="14068" width="13.7109375" style="66" customWidth="1"/>
    <col min="14069" max="14069" width="13.140625" style="66" customWidth="1"/>
    <col min="14070" max="14070" width="13.7109375" style="66" customWidth="1"/>
    <col min="14071" max="14072" width="9.5703125" style="66" customWidth="1"/>
    <col min="14073" max="14074" width="0" style="66" hidden="1" customWidth="1"/>
    <col min="14075" max="14320" width="9.140625" style="66"/>
    <col min="14321" max="14321" width="4.28515625" style="66" customWidth="1"/>
    <col min="14322" max="14322" width="5.28515625" style="66" customWidth="1"/>
    <col min="14323" max="14323" width="44.85546875" style="66" customWidth="1"/>
    <col min="14324" max="14324" width="13.7109375" style="66" customWidth="1"/>
    <col min="14325" max="14325" width="13.140625" style="66" customWidth="1"/>
    <col min="14326" max="14326" width="13.7109375" style="66" customWidth="1"/>
    <col min="14327" max="14328" width="9.5703125" style="66" customWidth="1"/>
    <col min="14329" max="14330" width="0" style="66" hidden="1" customWidth="1"/>
    <col min="14331" max="14576" width="9.140625" style="66"/>
    <col min="14577" max="14577" width="4.28515625" style="66" customWidth="1"/>
    <col min="14578" max="14578" width="5.28515625" style="66" customWidth="1"/>
    <col min="14579" max="14579" width="44.85546875" style="66" customWidth="1"/>
    <col min="14580" max="14580" width="13.7109375" style="66" customWidth="1"/>
    <col min="14581" max="14581" width="13.140625" style="66" customWidth="1"/>
    <col min="14582" max="14582" width="13.7109375" style="66" customWidth="1"/>
    <col min="14583" max="14584" width="9.5703125" style="66" customWidth="1"/>
    <col min="14585" max="14586" width="0" style="66" hidden="1" customWidth="1"/>
    <col min="14587" max="14832" width="9.140625" style="66"/>
    <col min="14833" max="14833" width="4.28515625" style="66" customWidth="1"/>
    <col min="14834" max="14834" width="5.28515625" style="66" customWidth="1"/>
    <col min="14835" max="14835" width="44.85546875" style="66" customWidth="1"/>
    <col min="14836" max="14836" width="13.7109375" style="66" customWidth="1"/>
    <col min="14837" max="14837" width="13.140625" style="66" customWidth="1"/>
    <col min="14838" max="14838" width="13.7109375" style="66" customWidth="1"/>
    <col min="14839" max="14840" width="9.5703125" style="66" customWidth="1"/>
    <col min="14841" max="14842" width="0" style="66" hidden="1" customWidth="1"/>
    <col min="14843" max="15088" width="9.140625" style="66"/>
    <col min="15089" max="15089" width="4.28515625" style="66" customWidth="1"/>
    <col min="15090" max="15090" width="5.28515625" style="66" customWidth="1"/>
    <col min="15091" max="15091" width="44.85546875" style="66" customWidth="1"/>
    <col min="15092" max="15092" width="13.7109375" style="66" customWidth="1"/>
    <col min="15093" max="15093" width="13.140625" style="66" customWidth="1"/>
    <col min="15094" max="15094" width="13.7109375" style="66" customWidth="1"/>
    <col min="15095" max="15096" width="9.5703125" style="66" customWidth="1"/>
    <col min="15097" max="15098" width="0" style="66" hidden="1" customWidth="1"/>
    <col min="15099" max="15344" width="9.140625" style="66"/>
    <col min="15345" max="15345" width="4.28515625" style="66" customWidth="1"/>
    <col min="15346" max="15346" width="5.28515625" style="66" customWidth="1"/>
    <col min="15347" max="15347" width="44.85546875" style="66" customWidth="1"/>
    <col min="15348" max="15348" width="13.7109375" style="66" customWidth="1"/>
    <col min="15349" max="15349" width="13.140625" style="66" customWidth="1"/>
    <col min="15350" max="15350" width="13.7109375" style="66" customWidth="1"/>
    <col min="15351" max="15352" width="9.5703125" style="66" customWidth="1"/>
    <col min="15353" max="15354" width="0" style="66" hidden="1" customWidth="1"/>
    <col min="15355" max="15600" width="9.140625" style="66"/>
    <col min="15601" max="15601" width="4.28515625" style="66" customWidth="1"/>
    <col min="15602" max="15602" width="5.28515625" style="66" customWidth="1"/>
    <col min="15603" max="15603" width="44.85546875" style="66" customWidth="1"/>
    <col min="15604" max="15604" width="13.7109375" style="66" customWidth="1"/>
    <col min="15605" max="15605" width="13.140625" style="66" customWidth="1"/>
    <col min="15606" max="15606" width="13.7109375" style="66" customWidth="1"/>
    <col min="15607" max="15608" width="9.5703125" style="66" customWidth="1"/>
    <col min="15609" max="15610" width="0" style="66" hidden="1" customWidth="1"/>
    <col min="15611" max="15856" width="9.140625" style="66"/>
    <col min="15857" max="15857" width="4.28515625" style="66" customWidth="1"/>
    <col min="15858" max="15858" width="5.28515625" style="66" customWidth="1"/>
    <col min="15859" max="15859" width="44.85546875" style="66" customWidth="1"/>
    <col min="15860" max="15860" width="13.7109375" style="66" customWidth="1"/>
    <col min="15861" max="15861" width="13.140625" style="66" customWidth="1"/>
    <col min="15862" max="15862" width="13.7109375" style="66" customWidth="1"/>
    <col min="15863" max="15864" width="9.5703125" style="66" customWidth="1"/>
    <col min="15865" max="15866" width="0" style="66" hidden="1" customWidth="1"/>
    <col min="15867" max="16112" width="9.140625" style="66"/>
    <col min="16113" max="16113" width="4.28515625" style="66" customWidth="1"/>
    <col min="16114" max="16114" width="5.28515625" style="66" customWidth="1"/>
    <col min="16115" max="16115" width="44.85546875" style="66" customWidth="1"/>
    <col min="16116" max="16116" width="13.7109375" style="66" customWidth="1"/>
    <col min="16117" max="16117" width="13.140625" style="66" customWidth="1"/>
    <col min="16118" max="16118" width="13.7109375" style="66" customWidth="1"/>
    <col min="16119" max="16120" width="9.5703125" style="66" customWidth="1"/>
    <col min="16121" max="16122" width="0" style="66" hidden="1" customWidth="1"/>
    <col min="16123" max="16384" width="9.140625" style="66"/>
  </cols>
  <sheetData>
    <row r="1" spans="1:9" ht="30" customHeight="1">
      <c r="A1" s="98" t="s">
        <v>42</v>
      </c>
      <c r="B1" s="98"/>
      <c r="C1" s="98"/>
      <c r="D1" s="98"/>
      <c r="E1" s="98"/>
      <c r="F1" s="98"/>
      <c r="G1" s="98"/>
      <c r="H1" s="98"/>
      <c r="I1" s="98"/>
    </row>
    <row r="2" spans="1:9" ht="27.75" customHeight="1">
      <c r="A2" s="99" t="s">
        <v>135</v>
      </c>
      <c r="B2" s="99"/>
      <c r="C2" s="99"/>
      <c r="D2" s="99"/>
      <c r="E2" s="99"/>
      <c r="F2" s="99"/>
      <c r="G2" s="99"/>
      <c r="H2" s="99"/>
      <c r="I2" s="99"/>
    </row>
    <row r="3" spans="1:9" ht="52.5" customHeight="1">
      <c r="A3" s="67"/>
      <c r="B3" s="68"/>
      <c r="C3" s="34" t="s">
        <v>136</v>
      </c>
      <c r="D3" s="18" t="s">
        <v>164</v>
      </c>
      <c r="E3" s="18" t="s">
        <v>160</v>
      </c>
      <c r="F3" s="18" t="s">
        <v>161</v>
      </c>
      <c r="G3" s="19" t="s">
        <v>162</v>
      </c>
      <c r="H3" s="19" t="s">
        <v>43</v>
      </c>
      <c r="I3" s="19" t="s">
        <v>43</v>
      </c>
    </row>
    <row r="4" spans="1:9" ht="12.75" customHeight="1">
      <c r="A4" s="67"/>
      <c r="B4" s="69"/>
      <c r="C4" s="55">
        <v>1</v>
      </c>
      <c r="D4" s="55">
        <v>2</v>
      </c>
      <c r="E4" s="55">
        <v>3</v>
      </c>
      <c r="F4" s="55">
        <v>4</v>
      </c>
      <c r="G4" s="56">
        <v>5</v>
      </c>
      <c r="H4" s="57" t="s">
        <v>126</v>
      </c>
      <c r="I4" s="57" t="s">
        <v>127</v>
      </c>
    </row>
    <row r="5" spans="1:9" s="61" customFormat="1" ht="25.5" customHeight="1">
      <c r="A5" s="58"/>
      <c r="B5" s="58"/>
      <c r="C5" s="62" t="s">
        <v>137</v>
      </c>
      <c r="D5" s="60">
        <f>+D6+D8+D12+D14+D16+D18+D20+D25</f>
        <v>1155842.2085075318</v>
      </c>
      <c r="E5" s="60">
        <f>+E6+E8+E12+E14+E16+E18+E20</f>
        <v>2803665</v>
      </c>
      <c r="F5" s="60">
        <f t="shared" ref="D5:G5" si="0">+F6+F8+F12+F14+F16+F18+F20</f>
        <v>2803665</v>
      </c>
      <c r="G5" s="60">
        <f>+G6+G8+G12+G14+G16+G18+G20+G25</f>
        <v>1375424.5799999998</v>
      </c>
      <c r="H5" s="63">
        <f t="shared" ref="H5" si="1">IFERROR(G5/D5,)</f>
        <v>1.1899760796726755</v>
      </c>
      <c r="I5" s="63">
        <f t="shared" ref="I5" si="2">IFERROR(G5/F5,)</f>
        <v>0.49058092889129046</v>
      </c>
    </row>
    <row r="6" spans="1:9" s="83" customFormat="1" ht="25.5" customHeight="1">
      <c r="A6" s="70"/>
      <c r="B6" s="71">
        <v>11</v>
      </c>
      <c r="C6" s="71" t="s">
        <v>7</v>
      </c>
      <c r="D6" s="72">
        <f t="shared" ref="D6" si="3">+D7</f>
        <v>92278.793549671522</v>
      </c>
      <c r="E6" s="72">
        <f>+E7</f>
        <v>279249</v>
      </c>
      <c r="F6" s="72">
        <f>+F7</f>
        <v>279249</v>
      </c>
      <c r="G6" s="72">
        <f>+G7</f>
        <v>143428.66</v>
      </c>
      <c r="H6" s="82">
        <f t="shared" ref="H6" si="4">IFERROR(G6/D6,)</f>
        <v>1.5542970869335835</v>
      </c>
      <c r="I6" s="82">
        <f t="shared" ref="I6" si="5">IFERROR(G6/F6,)</f>
        <v>0.51362282407457149</v>
      </c>
    </row>
    <row r="7" spans="1:9" s="76" customFormat="1" ht="12.75" customHeight="1">
      <c r="A7" s="77"/>
      <c r="B7" s="44">
        <v>671</v>
      </c>
      <c r="C7" s="44" t="s">
        <v>138</v>
      </c>
      <c r="D7" s="45">
        <f>+'[2]IZVORI FINANCIRANJA'!G7/7.5345</f>
        <v>92278.793549671522</v>
      </c>
      <c r="E7" s="45">
        <v>279249</v>
      </c>
      <c r="F7" s="45">
        <v>279249</v>
      </c>
      <c r="G7" s="45">
        <v>143428.66</v>
      </c>
      <c r="H7" s="72">
        <f>SUM(I7:I7)</f>
        <v>0</v>
      </c>
      <c r="I7" s="79">
        <v>0</v>
      </c>
    </row>
    <row r="8" spans="1:9" s="83" customFormat="1" ht="25.5" customHeight="1">
      <c r="A8" s="70"/>
      <c r="B8" s="71">
        <v>25</v>
      </c>
      <c r="C8" s="71" t="s">
        <v>139</v>
      </c>
      <c r="D8" s="72">
        <f t="shared" ref="D8" si="6">SUM(D9:D11)</f>
        <v>663.75605547813393</v>
      </c>
      <c r="E8" s="72">
        <f>SUM(E9:E11)</f>
        <v>597</v>
      </c>
      <c r="F8" s="72">
        <f>SUM(F9:F11)</f>
        <v>597</v>
      </c>
      <c r="G8" s="72">
        <f>SUM(G9:G11)</f>
        <v>146.36000000000001</v>
      </c>
      <c r="H8" s="82">
        <f t="shared" ref="H8:H72" si="7">IFERROR(G8/D8,)</f>
        <v>0.22050269642296549</v>
      </c>
      <c r="I8" s="82">
        <f t="shared" ref="I8:I72" si="8">IFERROR(G8/F8,)</f>
        <v>0.24515912897822448</v>
      </c>
    </row>
    <row r="9" spans="1:9" s="76" customFormat="1" ht="12.75" customHeight="1">
      <c r="A9" s="77"/>
      <c r="B9" s="44">
        <v>641</v>
      </c>
      <c r="C9" s="44" t="s">
        <v>138</v>
      </c>
      <c r="D9" s="79">
        <f>+'[2]IZVORI FINANCIRANJA'!G9/7.5345</f>
        <v>0.14201340500364987</v>
      </c>
      <c r="E9" s="79">
        <v>0</v>
      </c>
      <c r="F9" s="79">
        <v>0</v>
      </c>
      <c r="G9" s="79">
        <v>0</v>
      </c>
      <c r="H9" s="52">
        <f t="shared" si="7"/>
        <v>0</v>
      </c>
      <c r="I9" s="52">
        <f t="shared" si="8"/>
        <v>0</v>
      </c>
    </row>
    <row r="10" spans="1:9" s="76" customFormat="1" ht="12.75" customHeight="1">
      <c r="A10" s="77"/>
      <c r="B10" s="44">
        <v>652</v>
      </c>
      <c r="C10" s="44" t="s">
        <v>66</v>
      </c>
      <c r="D10" s="79">
        <f>+'[2]IZVORI FINANCIRANJA'!G10/7.5345</f>
        <v>0</v>
      </c>
      <c r="E10" s="79">
        <v>597</v>
      </c>
      <c r="F10" s="79">
        <v>597</v>
      </c>
      <c r="G10" s="79">
        <v>7</v>
      </c>
      <c r="H10" s="52">
        <f t="shared" si="7"/>
        <v>0</v>
      </c>
      <c r="I10" s="52">
        <f t="shared" si="8"/>
        <v>1.1725293132328308E-2</v>
      </c>
    </row>
    <row r="11" spans="1:9" s="76" customFormat="1" ht="12.75" customHeight="1">
      <c r="A11" s="77"/>
      <c r="B11" s="44">
        <v>661</v>
      </c>
      <c r="C11" s="44" t="s">
        <v>107</v>
      </c>
      <c r="D11" s="79">
        <f>+'[2]IZVORI FINANCIRANJA'!G11/7.5345</f>
        <v>663.61404207313024</v>
      </c>
      <c r="E11" s="79">
        <v>0</v>
      </c>
      <c r="F11" s="79">
        <v>0</v>
      </c>
      <c r="G11" s="79">
        <v>139.36000000000001</v>
      </c>
      <c r="H11" s="52">
        <f t="shared" si="7"/>
        <v>0.21000158400000002</v>
      </c>
      <c r="I11" s="52">
        <f t="shared" si="8"/>
        <v>0</v>
      </c>
    </row>
    <row r="12" spans="1:9" s="83" customFormat="1" ht="25.5" customHeight="1">
      <c r="A12" s="70"/>
      <c r="B12" s="71">
        <v>31</v>
      </c>
      <c r="C12" s="71" t="s">
        <v>140</v>
      </c>
      <c r="D12" s="72">
        <f t="shared" ref="D12" si="9">+D13</f>
        <v>66167.981949698049</v>
      </c>
      <c r="E12" s="72">
        <f>+E13</f>
        <v>166034</v>
      </c>
      <c r="F12" s="72">
        <f>+F13</f>
        <v>166034</v>
      </c>
      <c r="G12" s="72">
        <f>+G13</f>
        <v>73201.109999999986</v>
      </c>
      <c r="H12" s="82">
        <f t="shared" si="7"/>
        <v>1.1062920137967731</v>
      </c>
      <c r="I12" s="82">
        <f t="shared" si="8"/>
        <v>0.44088024139634041</v>
      </c>
    </row>
    <row r="13" spans="1:9" s="76" customFormat="1" ht="12.75" customHeight="1">
      <c r="A13" s="77"/>
      <c r="B13" s="44">
        <v>671</v>
      </c>
      <c r="C13" s="44" t="s">
        <v>138</v>
      </c>
      <c r="D13" s="79">
        <f>+'[2]IZVORI FINANCIRANJA'!G13/7.5345</f>
        <v>66167.981949698049</v>
      </c>
      <c r="E13" s="79">
        <v>166034</v>
      </c>
      <c r="F13" s="79">
        <v>166034</v>
      </c>
      <c r="G13" s="79">
        <v>73201.109999999986</v>
      </c>
      <c r="H13" s="52">
        <f t="shared" si="7"/>
        <v>1.1062920137967731</v>
      </c>
      <c r="I13" s="52">
        <f t="shared" si="8"/>
        <v>0.44088024139634041</v>
      </c>
    </row>
    <row r="14" spans="1:9" s="83" customFormat="1" ht="25.5" customHeight="1">
      <c r="A14" s="70"/>
      <c r="B14" s="71">
        <v>42</v>
      </c>
      <c r="C14" s="71" t="s">
        <v>144</v>
      </c>
      <c r="D14" s="72">
        <f t="shared" ref="D14" si="10">+D15</f>
        <v>0</v>
      </c>
      <c r="E14" s="72">
        <f>+E15</f>
        <v>2522</v>
      </c>
      <c r="F14" s="72">
        <f>+F15</f>
        <v>2522</v>
      </c>
      <c r="G14" s="72">
        <f>+G15</f>
        <v>172.86</v>
      </c>
      <c r="H14" s="82">
        <f t="shared" si="7"/>
        <v>0</v>
      </c>
      <c r="I14" s="82">
        <f t="shared" si="8"/>
        <v>6.8540840602696274E-2</v>
      </c>
    </row>
    <row r="15" spans="1:9" s="76" customFormat="1" ht="12.75" customHeight="1">
      <c r="A15" s="77"/>
      <c r="B15" s="44">
        <v>671</v>
      </c>
      <c r="C15" s="44" t="s">
        <v>138</v>
      </c>
      <c r="D15" s="79">
        <f>+'[2]IZVORI FINANCIRANJA'!G15/7.5345</f>
        <v>0</v>
      </c>
      <c r="E15" s="79">
        <v>2522</v>
      </c>
      <c r="F15" s="79">
        <v>2522</v>
      </c>
      <c r="G15" s="79">
        <v>172.86</v>
      </c>
      <c r="H15" s="52">
        <f t="shared" si="7"/>
        <v>0</v>
      </c>
      <c r="I15" s="52">
        <f t="shared" si="8"/>
        <v>6.8540840602696274E-2</v>
      </c>
    </row>
    <row r="16" spans="1:9" s="83" customFormat="1" ht="25.5" customHeight="1">
      <c r="A16" s="70"/>
      <c r="B16" s="71">
        <v>44</v>
      </c>
      <c r="C16" s="71" t="s">
        <v>143</v>
      </c>
      <c r="D16" s="72">
        <f t="shared" ref="D16" si="11">+D17</f>
        <v>52727.522728780932</v>
      </c>
      <c r="E16" s="72">
        <f>+E17</f>
        <v>86801</v>
      </c>
      <c r="F16" s="72">
        <f>+F17</f>
        <v>86801</v>
      </c>
      <c r="G16" s="72">
        <f>+G17</f>
        <v>76283.540000000008</v>
      </c>
      <c r="H16" s="82">
        <f t="shared" si="7"/>
        <v>1.4467499334718639</v>
      </c>
      <c r="I16" s="82">
        <f t="shared" si="8"/>
        <v>0.87883250192970142</v>
      </c>
    </row>
    <row r="17" spans="1:9" s="76" customFormat="1" ht="12.75" customHeight="1">
      <c r="A17" s="77"/>
      <c r="B17" s="44">
        <v>671</v>
      </c>
      <c r="C17" s="44" t="s">
        <v>138</v>
      </c>
      <c r="D17" s="79">
        <f>+'[2]IZVORI FINANCIRANJA'!G17/7.5345</f>
        <v>52727.522728780932</v>
      </c>
      <c r="E17" s="79">
        <v>86801</v>
      </c>
      <c r="F17" s="79">
        <v>86801</v>
      </c>
      <c r="G17" s="79">
        <v>76283.540000000008</v>
      </c>
      <c r="H17" s="52">
        <f t="shared" si="7"/>
        <v>1.4467499334718639</v>
      </c>
      <c r="I17" s="52">
        <f t="shared" si="8"/>
        <v>0.87883250192970142</v>
      </c>
    </row>
    <row r="18" spans="1:9" s="76" customFormat="1" ht="25.5" customHeight="1">
      <c r="A18" s="41"/>
      <c r="B18" s="75">
        <v>49</v>
      </c>
      <c r="C18" s="41" t="s">
        <v>146</v>
      </c>
      <c r="D18" s="78">
        <f>+D19</f>
        <v>879647.66341495782</v>
      </c>
      <c r="E18" s="78">
        <f>+E19</f>
        <v>2030544</v>
      </c>
      <c r="F18" s="78">
        <f>+F19</f>
        <v>2030544</v>
      </c>
      <c r="G18" s="78">
        <f>+G19</f>
        <v>930484.89</v>
      </c>
      <c r="H18" s="52">
        <f t="shared" si="7"/>
        <v>1.057792714855494</v>
      </c>
      <c r="I18" s="52">
        <f t="shared" si="8"/>
        <v>0.45824414048649031</v>
      </c>
    </row>
    <row r="19" spans="1:9" s="76" customFormat="1" ht="12.75" customHeight="1">
      <c r="A19" s="77"/>
      <c r="B19" s="44">
        <v>636</v>
      </c>
      <c r="C19" s="44" t="s">
        <v>147</v>
      </c>
      <c r="D19" s="79">
        <f>+'[2]IZVORI FINANCIRANJA'!G19/7.5345</f>
        <v>879647.66341495782</v>
      </c>
      <c r="E19" s="79">
        <v>2030544</v>
      </c>
      <c r="F19" s="79">
        <v>2030544</v>
      </c>
      <c r="G19" s="79">
        <v>930484.89</v>
      </c>
      <c r="H19" s="64">
        <f t="shared" si="7"/>
        <v>1.057792714855494</v>
      </c>
      <c r="I19" s="64">
        <f t="shared" si="8"/>
        <v>0.45824414048649031</v>
      </c>
    </row>
    <row r="20" spans="1:9" s="76" customFormat="1" ht="25.5" customHeight="1">
      <c r="A20" s="41"/>
      <c r="B20" s="75">
        <v>55</v>
      </c>
      <c r="C20" s="41" t="s">
        <v>141</v>
      </c>
      <c r="D20" s="78">
        <f>SUM(D21:D24)</f>
        <v>60624.602826995811</v>
      </c>
      <c r="E20" s="78">
        <f>SUM(E21:E25)</f>
        <v>237918</v>
      </c>
      <c r="F20" s="78">
        <f>SUM(F21:F25)</f>
        <v>237918</v>
      </c>
      <c r="G20" s="78">
        <f>SUM(G21:G24)</f>
        <v>150265.63</v>
      </c>
      <c r="H20" s="52">
        <f t="shared" si="7"/>
        <v>2.4786245681280987</v>
      </c>
      <c r="I20" s="52">
        <f t="shared" si="8"/>
        <v>0.63158579846837992</v>
      </c>
    </row>
    <row r="21" spans="1:9" s="76" customFormat="1" ht="12.75" customHeight="1">
      <c r="A21" s="77"/>
      <c r="B21" s="44">
        <v>636</v>
      </c>
      <c r="C21" s="44" t="s">
        <v>147</v>
      </c>
      <c r="D21" s="45">
        <f>+'[2]IZVORI FINANCIRANJA'!G21/7.5345</f>
        <v>13179.003251708806</v>
      </c>
      <c r="E21" s="45">
        <v>157886</v>
      </c>
      <c r="F21" s="45">
        <v>157886</v>
      </c>
      <c r="G21" s="45">
        <v>96633.67</v>
      </c>
      <c r="H21" s="64">
        <f t="shared" si="7"/>
        <v>7.3323959448504086</v>
      </c>
      <c r="I21" s="64">
        <f t="shared" si="8"/>
        <v>0.61204710994008338</v>
      </c>
    </row>
    <row r="22" spans="1:9" s="76" customFormat="1" ht="12.75" customHeight="1">
      <c r="A22" s="77"/>
      <c r="B22" s="44">
        <v>652</v>
      </c>
      <c r="C22" s="44" t="s">
        <v>66</v>
      </c>
      <c r="D22" s="45">
        <f>+'[2]IZVORI FINANCIRANJA'!G22/7.5345</f>
        <v>47354.93397040281</v>
      </c>
      <c r="E22" s="45">
        <v>79634</v>
      </c>
      <c r="F22" s="45">
        <v>79634</v>
      </c>
      <c r="G22" s="45">
        <v>53174.85</v>
      </c>
      <c r="H22" s="64">
        <f t="shared" si="7"/>
        <v>1.1228998869100879</v>
      </c>
      <c r="I22" s="64">
        <f t="shared" si="8"/>
        <v>0.66774053796117239</v>
      </c>
    </row>
    <row r="23" spans="1:9" s="76" customFormat="1" ht="12.75" customHeight="1">
      <c r="A23" s="77"/>
      <c r="B23" s="44">
        <v>663</v>
      </c>
      <c r="C23" s="44" t="s">
        <v>148</v>
      </c>
      <c r="D23" s="45">
        <f>+'[2]IZVORI FINANCIRANJA'!G23/7.5345</f>
        <v>0</v>
      </c>
      <c r="E23" s="45">
        <v>398</v>
      </c>
      <c r="F23" s="45">
        <v>398</v>
      </c>
      <c r="G23" s="45">
        <v>398.17</v>
      </c>
      <c r="H23" s="64">
        <f t="shared" si="7"/>
        <v>0</v>
      </c>
      <c r="I23" s="64">
        <f t="shared" si="8"/>
        <v>1.000427135678392</v>
      </c>
    </row>
    <row r="24" spans="1:9" s="76" customFormat="1" ht="12.75" customHeight="1">
      <c r="A24" s="77"/>
      <c r="B24" s="44">
        <v>721</v>
      </c>
      <c r="C24" s="44" t="s">
        <v>109</v>
      </c>
      <c r="D24" s="45">
        <f>+'[2]IZVORI FINANCIRANJA'!G24/7.5345</f>
        <v>90.66560488419934</v>
      </c>
      <c r="E24" s="45">
        <v>0</v>
      </c>
      <c r="F24" s="45">
        <v>0</v>
      </c>
      <c r="G24" s="45">
        <v>58.94</v>
      </c>
      <c r="H24" s="64">
        <f t="shared" si="7"/>
        <v>0.65008114240543391</v>
      </c>
      <c r="I24" s="64">
        <f t="shared" si="8"/>
        <v>0</v>
      </c>
    </row>
    <row r="25" spans="1:9" s="76" customFormat="1" ht="12" customHeight="1">
      <c r="A25" s="77"/>
      <c r="B25" s="44">
        <v>922</v>
      </c>
      <c r="C25" s="44" t="s">
        <v>69</v>
      </c>
      <c r="D25" s="45">
        <f>+'[2]IZVORI FINANCIRANJA'!G25/7.5345</f>
        <v>3731.8879819496979</v>
      </c>
      <c r="E25" s="45"/>
      <c r="F25" s="45"/>
      <c r="G25" s="45">
        <v>1441.53</v>
      </c>
      <c r="H25" s="64">
        <f t="shared" si="7"/>
        <v>0.38627365209576386</v>
      </c>
      <c r="I25" s="64">
        <f t="shared" si="8"/>
        <v>0</v>
      </c>
    </row>
    <row r="26" spans="1:9" s="61" customFormat="1" ht="25.5" customHeight="1">
      <c r="A26" s="58"/>
      <c r="B26" s="58"/>
      <c r="C26" s="62" t="s">
        <v>145</v>
      </c>
      <c r="D26" s="60">
        <f>+D27+D40+D48+D50+D56+D63+D74+D37</f>
        <v>1152198.2228415951</v>
      </c>
      <c r="E26" s="60">
        <f>+E27+E40+E48+E50+E56+E63+E74+E37</f>
        <v>2803665</v>
      </c>
      <c r="F26" s="60">
        <f>+F27+F40+F48+F50+F56+F63+F74+F37</f>
        <v>2803665</v>
      </c>
      <c r="G26" s="60">
        <f>+G27+G40+G48+G50+G56+G63+G74+G37</f>
        <v>1349102.14</v>
      </c>
      <c r="H26" s="63">
        <f t="shared" si="7"/>
        <v>1.1708941337132017</v>
      </c>
      <c r="I26" s="63">
        <f t="shared" si="8"/>
        <v>0.4811923464465262</v>
      </c>
    </row>
    <row r="27" spans="1:9" s="81" customFormat="1" ht="24.95" customHeight="1">
      <c r="A27" s="41"/>
      <c r="B27" s="75">
        <v>11</v>
      </c>
      <c r="C27" s="41" t="s">
        <v>7</v>
      </c>
      <c r="D27" s="80">
        <f>SUM(D28:D36)</f>
        <v>92278.793549671507</v>
      </c>
      <c r="E27" s="80">
        <f t="shared" ref="E27:G27" si="12">SUM(E28:E36)</f>
        <v>279249</v>
      </c>
      <c r="F27" s="80">
        <f t="shared" si="12"/>
        <v>279249</v>
      </c>
      <c r="G27" s="80">
        <f t="shared" si="12"/>
        <v>143428.65999999997</v>
      </c>
      <c r="H27" s="52">
        <f t="shared" si="7"/>
        <v>1.5542970869335835</v>
      </c>
      <c r="I27" s="52">
        <f t="shared" si="8"/>
        <v>0.51362282407457138</v>
      </c>
    </row>
    <row r="28" spans="1:9" s="76" customFormat="1">
      <c r="A28" s="77"/>
      <c r="B28" s="44">
        <v>311</v>
      </c>
      <c r="C28" s="44" t="s">
        <v>31</v>
      </c>
      <c r="D28" s="79">
        <f>+'[2]IZVORI FINANCIRANJA'!G28/7.5345</f>
        <v>73955.853739465121</v>
      </c>
      <c r="E28" s="79">
        <v>218554</v>
      </c>
      <c r="F28" s="79">
        <v>218554</v>
      </c>
      <c r="G28" s="79">
        <v>113459.4</v>
      </c>
      <c r="H28" s="52">
        <f t="shared" si="7"/>
        <v>1.5341503648879462</v>
      </c>
      <c r="I28" s="52">
        <f t="shared" si="8"/>
        <v>0.51913668933078316</v>
      </c>
    </row>
    <row r="29" spans="1:9" s="76" customFormat="1">
      <c r="A29" s="77"/>
      <c r="B29" s="44">
        <v>312</v>
      </c>
      <c r="C29" s="44" t="s">
        <v>32</v>
      </c>
      <c r="D29" s="79">
        <f>+'[2]IZVORI FINANCIRANJA'!G29/7.5345</f>
        <v>1990.8421262193906</v>
      </c>
      <c r="E29" s="79">
        <v>6622</v>
      </c>
      <c r="F29" s="79">
        <v>6622</v>
      </c>
      <c r="G29" s="79">
        <v>4181.84</v>
      </c>
      <c r="H29" s="52">
        <f t="shared" si="7"/>
        <v>2.1005382320000003</v>
      </c>
      <c r="I29" s="52">
        <f t="shared" si="8"/>
        <v>0.63150709755360923</v>
      </c>
    </row>
    <row r="30" spans="1:9" s="76" customFormat="1">
      <c r="A30" s="77"/>
      <c r="B30" s="44">
        <v>313</v>
      </c>
      <c r="C30" s="44" t="s">
        <v>33</v>
      </c>
      <c r="D30" s="79">
        <f>+'[2]IZVORI FINANCIRANJA'!G30/7.5345</f>
        <v>11776.254562346539</v>
      </c>
      <c r="E30" s="79">
        <v>39919</v>
      </c>
      <c r="F30" s="79">
        <v>39919</v>
      </c>
      <c r="G30" s="79">
        <v>18930.05</v>
      </c>
      <c r="H30" s="52">
        <f t="shared" si="7"/>
        <v>1.6074762905115048</v>
      </c>
      <c r="I30" s="52">
        <f t="shared" si="8"/>
        <v>0.47421152834489838</v>
      </c>
    </row>
    <row r="31" spans="1:9" s="76" customFormat="1">
      <c r="A31" s="77"/>
      <c r="B31" s="44">
        <v>321</v>
      </c>
      <c r="C31" s="44" t="s">
        <v>34</v>
      </c>
      <c r="D31" s="79">
        <f>+'[2]IZVORI FINANCIRANJA'!G31/7.5345</f>
        <v>4555.8431216404533</v>
      </c>
      <c r="E31" s="79">
        <v>14154</v>
      </c>
      <c r="F31" s="79">
        <v>14154</v>
      </c>
      <c r="G31" s="79">
        <v>6857.37</v>
      </c>
      <c r="H31" s="52">
        <f t="shared" si="7"/>
        <v>1.5051813280020978</v>
      </c>
      <c r="I31" s="52">
        <f t="shared" si="8"/>
        <v>0.48448283170835099</v>
      </c>
    </row>
    <row r="32" spans="1:9" s="76" customFormat="1" ht="12.75" customHeight="1">
      <c r="A32" s="77"/>
      <c r="B32" s="44">
        <v>322</v>
      </c>
      <c r="C32" s="44" t="s">
        <v>35</v>
      </c>
      <c r="D32" s="79">
        <f>+'[2]IZVORI FINANCIRANJA'!G32/7.5345</f>
        <v>0</v>
      </c>
      <c r="E32" s="79"/>
      <c r="F32" s="79"/>
      <c r="G32" s="79"/>
      <c r="H32" s="52">
        <f t="shared" si="7"/>
        <v>0</v>
      </c>
      <c r="I32" s="52">
        <f t="shared" si="8"/>
        <v>0</v>
      </c>
    </row>
    <row r="33" spans="1:9" s="76" customFormat="1" ht="12.75" customHeight="1">
      <c r="A33" s="44"/>
      <c r="B33" s="77">
        <v>323</v>
      </c>
      <c r="C33" s="44" t="s">
        <v>36</v>
      </c>
      <c r="D33" s="79">
        <f>+'[2]IZVORI FINANCIRANJA'!G33/7.5345</f>
        <v>0</v>
      </c>
      <c r="E33" s="79"/>
      <c r="F33" s="79"/>
      <c r="G33" s="79"/>
      <c r="H33" s="52">
        <f t="shared" si="7"/>
        <v>0</v>
      </c>
      <c r="I33" s="52">
        <f t="shared" si="8"/>
        <v>0</v>
      </c>
    </row>
    <row r="34" spans="1:9" s="76" customFormat="1" ht="12.75" customHeight="1">
      <c r="A34" s="77"/>
      <c r="B34" s="44">
        <v>329</v>
      </c>
      <c r="C34" s="44" t="s">
        <v>5</v>
      </c>
      <c r="D34" s="79">
        <f>+'[2]IZVORI FINANCIRANJA'!G34/7.5345</f>
        <v>0</v>
      </c>
      <c r="E34" s="79"/>
      <c r="F34" s="79"/>
      <c r="G34" s="79"/>
      <c r="H34" s="52">
        <f t="shared" ref="H34" si="13">IFERROR(G34/D34,)</f>
        <v>0</v>
      </c>
      <c r="I34" s="52">
        <f t="shared" ref="I34" si="14">IFERROR(G34/F34,)</f>
        <v>0</v>
      </c>
    </row>
    <row r="35" spans="1:9" s="76" customFormat="1" ht="12.75" customHeight="1">
      <c r="A35" s="77"/>
      <c r="B35" s="44">
        <v>343</v>
      </c>
      <c r="C35" s="44" t="s">
        <v>37</v>
      </c>
      <c r="D35" s="79">
        <f>+'[2]IZVORI FINANCIRANJA'!G35/7.5345</f>
        <v>0</v>
      </c>
      <c r="E35" s="79"/>
      <c r="F35" s="79"/>
      <c r="G35" s="79"/>
      <c r="H35" s="52">
        <f t="shared" si="7"/>
        <v>0</v>
      </c>
      <c r="I35" s="52">
        <f t="shared" si="8"/>
        <v>0</v>
      </c>
    </row>
    <row r="36" spans="1:9" s="76" customFormat="1" ht="12.75" customHeight="1">
      <c r="A36" s="77"/>
      <c r="B36" s="44">
        <v>372</v>
      </c>
      <c r="C36" s="44" t="s">
        <v>149</v>
      </c>
      <c r="D36" s="79">
        <f>+'[2]IZVORI FINANCIRANJA'!G36/7.5345</f>
        <v>0</v>
      </c>
      <c r="E36" s="79"/>
      <c r="F36" s="79"/>
      <c r="G36" s="79"/>
      <c r="H36" s="52">
        <f t="shared" ref="H36" si="15">IFERROR(G36/D36,)</f>
        <v>0</v>
      </c>
      <c r="I36" s="52">
        <f t="shared" ref="I36" si="16">IFERROR(G36/F36,)</f>
        <v>0</v>
      </c>
    </row>
    <row r="37" spans="1:9" s="83" customFormat="1" ht="25.5" customHeight="1">
      <c r="A37" s="70"/>
      <c r="B37" s="71">
        <v>25</v>
      </c>
      <c r="C37" s="71" t="s">
        <v>151</v>
      </c>
      <c r="D37" s="72">
        <f>+D38+D39</f>
        <v>7.9633685048775629</v>
      </c>
      <c r="E37" s="72">
        <f t="shared" ref="E37:G37" si="17">+E38+E39</f>
        <v>597</v>
      </c>
      <c r="F37" s="72">
        <f t="shared" si="17"/>
        <v>597</v>
      </c>
      <c r="G37" s="72">
        <f t="shared" si="17"/>
        <v>0</v>
      </c>
      <c r="H37" s="82">
        <f t="shared" ref="H37:H38" si="18">IFERROR(G37/D37,)</f>
        <v>0</v>
      </c>
      <c r="I37" s="82">
        <f t="shared" ref="I37:I38" si="19">IFERROR(G37/F37,)</f>
        <v>0</v>
      </c>
    </row>
    <row r="38" spans="1:9" s="76" customFormat="1" ht="12.75" customHeight="1">
      <c r="A38" s="77"/>
      <c r="B38" s="44">
        <v>422</v>
      </c>
      <c r="C38" s="44" t="s">
        <v>39</v>
      </c>
      <c r="D38" s="79">
        <f>+'[2]IZVORI FINANCIRANJA'!G38/7.5345</f>
        <v>0</v>
      </c>
      <c r="E38" s="79"/>
      <c r="F38" s="79"/>
      <c r="G38" s="79"/>
      <c r="H38" s="52">
        <f t="shared" si="18"/>
        <v>0</v>
      </c>
      <c r="I38" s="52">
        <f t="shared" si="19"/>
        <v>0</v>
      </c>
    </row>
    <row r="39" spans="1:9" s="76" customFormat="1" ht="12.75" customHeight="1">
      <c r="A39" s="77"/>
      <c r="B39" s="44">
        <v>424</v>
      </c>
      <c r="C39" s="44" t="s">
        <v>13</v>
      </c>
      <c r="D39" s="79">
        <f>+'[2]IZVORI FINANCIRANJA'!G39/7.5345</f>
        <v>7.9633685048775629</v>
      </c>
      <c r="E39" s="79">
        <v>597</v>
      </c>
      <c r="F39" s="79">
        <v>597</v>
      </c>
      <c r="G39" s="79"/>
      <c r="H39" s="52">
        <f t="shared" ref="H39" si="20">IFERROR(G39/D39,)</f>
        <v>0</v>
      </c>
      <c r="I39" s="52">
        <f t="shared" ref="I39" si="21">IFERROR(G39/F39,)</f>
        <v>0</v>
      </c>
    </row>
    <row r="40" spans="1:9" s="83" customFormat="1" ht="25.5" customHeight="1">
      <c r="A40" s="70"/>
      <c r="B40" s="71">
        <v>31</v>
      </c>
      <c r="C40" s="71" t="s">
        <v>140</v>
      </c>
      <c r="D40" s="72">
        <f>SUM(D41:D47)</f>
        <v>66167.981949698049</v>
      </c>
      <c r="E40" s="72">
        <f t="shared" ref="E40:G40" si="22">SUM(E41:E47)</f>
        <v>166034</v>
      </c>
      <c r="F40" s="72">
        <f t="shared" si="22"/>
        <v>166034</v>
      </c>
      <c r="G40" s="72">
        <f t="shared" si="22"/>
        <v>73201.109999999986</v>
      </c>
      <c r="H40" s="82">
        <f t="shared" si="7"/>
        <v>1.1062920137967731</v>
      </c>
      <c r="I40" s="82">
        <f t="shared" si="8"/>
        <v>0.44088024139634041</v>
      </c>
    </row>
    <row r="41" spans="1:9" s="76" customFormat="1" ht="12.75" customHeight="1">
      <c r="A41" s="77"/>
      <c r="B41" s="44">
        <v>321</v>
      </c>
      <c r="C41" s="44" t="s">
        <v>34</v>
      </c>
      <c r="D41" s="79">
        <f>+'[2]IZVORI FINANCIRANJA'!G41/7.5345</f>
        <v>4079.228880483111</v>
      </c>
      <c r="E41" s="79">
        <v>9689</v>
      </c>
      <c r="F41" s="79">
        <v>9689</v>
      </c>
      <c r="G41" s="79">
        <v>6685.1</v>
      </c>
      <c r="H41" s="52">
        <f t="shared" si="7"/>
        <v>1.6388146377332646</v>
      </c>
      <c r="I41" s="52">
        <f t="shared" si="8"/>
        <v>0.68996800495407162</v>
      </c>
    </row>
    <row r="42" spans="1:9" s="76" customFormat="1" ht="12.75" customHeight="1">
      <c r="A42" s="77"/>
      <c r="B42" s="44">
        <v>322</v>
      </c>
      <c r="C42" s="44" t="s">
        <v>35</v>
      </c>
      <c r="D42" s="79">
        <f>+'[2]IZVORI FINANCIRANJA'!G42/7.5345</f>
        <v>27439.592540978163</v>
      </c>
      <c r="E42" s="79">
        <v>50089</v>
      </c>
      <c r="F42" s="79">
        <v>50089</v>
      </c>
      <c r="G42" s="79">
        <v>25639.75</v>
      </c>
      <c r="H42" s="52">
        <f t="shared" si="7"/>
        <v>0.93440709666915478</v>
      </c>
      <c r="I42" s="52">
        <f t="shared" si="8"/>
        <v>0.51188384675278009</v>
      </c>
    </row>
    <row r="43" spans="1:9" s="76" customFormat="1" ht="12.75" customHeight="1">
      <c r="A43" s="77"/>
      <c r="B43" s="77">
        <v>323</v>
      </c>
      <c r="C43" s="44" t="s">
        <v>36</v>
      </c>
      <c r="D43" s="79">
        <f>+'[2]IZVORI FINANCIRANJA'!G43/7.5345</f>
        <v>33088.780941004712</v>
      </c>
      <c r="E43" s="79">
        <v>84223</v>
      </c>
      <c r="F43" s="79">
        <v>84223</v>
      </c>
      <c r="G43" s="79">
        <v>38304.449999999997</v>
      </c>
      <c r="H43" s="52">
        <f t="shared" si="7"/>
        <v>1.1576265099731087</v>
      </c>
      <c r="I43" s="52">
        <f t="shared" si="8"/>
        <v>0.45479797679968653</v>
      </c>
    </row>
    <row r="44" spans="1:9" s="76" customFormat="1" ht="12.75" customHeight="1">
      <c r="A44" s="77"/>
      <c r="B44" s="44">
        <v>329</v>
      </c>
      <c r="C44" s="44" t="s">
        <v>5</v>
      </c>
      <c r="D44" s="79">
        <f>+'[2]IZVORI FINANCIRANJA'!G44/7.5345</f>
        <v>831.71278784259073</v>
      </c>
      <c r="E44" s="79">
        <v>5044</v>
      </c>
      <c r="F44" s="79">
        <v>5044</v>
      </c>
      <c r="G44" s="79">
        <v>2028.97</v>
      </c>
      <c r="H44" s="52">
        <f t="shared" si="7"/>
        <v>2.4395080004276681</v>
      </c>
      <c r="I44" s="52">
        <f t="shared" si="8"/>
        <v>0.40225416336241077</v>
      </c>
    </row>
    <row r="45" spans="1:9" s="76" customFormat="1" ht="12.75" customHeight="1">
      <c r="A45" s="44"/>
      <c r="B45" s="77">
        <v>324</v>
      </c>
      <c r="C45" s="44" t="s">
        <v>40</v>
      </c>
      <c r="D45" s="79">
        <f>+'[2]IZVORI FINANCIRANJA'!G45/7.5345</f>
        <v>162.58544030791691</v>
      </c>
      <c r="E45" s="79"/>
      <c r="F45" s="79"/>
      <c r="G45" s="79"/>
      <c r="H45" s="52">
        <f>IFERROR(G45/D45,)</f>
        <v>0</v>
      </c>
      <c r="I45" s="52">
        <f>IFERROR(G45/F45,)</f>
        <v>0</v>
      </c>
    </row>
    <row r="46" spans="1:9" s="76" customFormat="1" ht="12.75" customHeight="1">
      <c r="A46" s="77"/>
      <c r="B46" s="44">
        <v>343</v>
      </c>
      <c r="C46" s="44" t="s">
        <v>37</v>
      </c>
      <c r="D46" s="79">
        <f>+'[2]IZVORI FINANCIRANJA'!G46/7.5345</f>
        <v>566.08135908155816</v>
      </c>
      <c r="E46" s="79">
        <v>1062</v>
      </c>
      <c r="F46" s="79">
        <v>1062</v>
      </c>
      <c r="G46" s="79">
        <v>542.84</v>
      </c>
      <c r="H46" s="52">
        <f t="shared" si="7"/>
        <v>0.95894342975846047</v>
      </c>
      <c r="I46" s="52">
        <f t="shared" si="8"/>
        <v>0.51114877589453867</v>
      </c>
    </row>
    <row r="47" spans="1:9" s="76" customFormat="1" ht="12.75" customHeight="1">
      <c r="A47" s="77"/>
      <c r="B47" s="44">
        <v>422</v>
      </c>
      <c r="C47" s="44" t="s">
        <v>39</v>
      </c>
      <c r="D47" s="79">
        <f>+'[2]IZVORI FINANCIRANJA'!G47/7.5345</f>
        <v>0</v>
      </c>
      <c r="E47" s="79">
        <v>15927</v>
      </c>
      <c r="F47" s="79">
        <v>15927</v>
      </c>
      <c r="G47" s="79">
        <v>0</v>
      </c>
      <c r="H47" s="52">
        <f t="shared" si="7"/>
        <v>0</v>
      </c>
      <c r="I47" s="52">
        <f t="shared" si="8"/>
        <v>0</v>
      </c>
    </row>
    <row r="48" spans="1:9" s="83" customFormat="1" ht="25.5" customHeight="1">
      <c r="A48" s="70"/>
      <c r="B48" s="71">
        <v>42</v>
      </c>
      <c r="C48" s="71" t="s">
        <v>144</v>
      </c>
      <c r="D48" s="72">
        <f>+D49</f>
        <v>0</v>
      </c>
      <c r="E48" s="72">
        <f t="shared" ref="E48:G48" si="23">+E49</f>
        <v>2522</v>
      </c>
      <c r="F48" s="72">
        <f t="shared" si="23"/>
        <v>2522</v>
      </c>
      <c r="G48" s="72">
        <f t="shared" si="23"/>
        <v>172.86</v>
      </c>
      <c r="H48" s="82">
        <f t="shared" si="7"/>
        <v>0</v>
      </c>
      <c r="I48" s="82">
        <f t="shared" si="8"/>
        <v>6.8540840602696274E-2</v>
      </c>
    </row>
    <row r="49" spans="1:9" s="76" customFormat="1">
      <c r="A49" s="77"/>
      <c r="B49" s="44">
        <v>322</v>
      </c>
      <c r="C49" s="44" t="s">
        <v>35</v>
      </c>
      <c r="D49" s="79">
        <f>+'[2]IZVORI FINANCIRANJA'!G49/7.5345</f>
        <v>0</v>
      </c>
      <c r="E49" s="79">
        <v>2522</v>
      </c>
      <c r="F49" s="79">
        <v>2522</v>
      </c>
      <c r="G49" s="79">
        <v>172.86</v>
      </c>
      <c r="H49" s="64">
        <f t="shared" si="7"/>
        <v>0</v>
      </c>
      <c r="I49" s="64">
        <f t="shared" si="8"/>
        <v>6.8540840602696274E-2</v>
      </c>
    </row>
    <row r="50" spans="1:9" s="83" customFormat="1" ht="25.5" customHeight="1">
      <c r="A50" s="70"/>
      <c r="B50" s="71">
        <v>44</v>
      </c>
      <c r="C50" s="71" t="s">
        <v>143</v>
      </c>
      <c r="D50" s="72">
        <f>SUM(D51:D55)</f>
        <v>52727.522728780932</v>
      </c>
      <c r="E50" s="72">
        <f t="shared" ref="E50:G50" si="24">SUM(E51:E55)</f>
        <v>86801</v>
      </c>
      <c r="F50" s="72">
        <f t="shared" si="24"/>
        <v>86801</v>
      </c>
      <c r="G50" s="72">
        <f t="shared" si="24"/>
        <v>76283.540000000008</v>
      </c>
      <c r="H50" s="82">
        <f t="shared" si="7"/>
        <v>1.4467499334718639</v>
      </c>
      <c r="I50" s="82">
        <f t="shared" si="8"/>
        <v>0.87883250192970142</v>
      </c>
    </row>
    <row r="51" spans="1:9" s="76" customFormat="1" ht="12.75" customHeight="1">
      <c r="A51" s="44"/>
      <c r="B51" s="77">
        <v>311</v>
      </c>
      <c r="C51" s="44" t="s">
        <v>31</v>
      </c>
      <c r="D51" s="79">
        <f>+'[2]IZVORI FINANCIRANJA'!G51/7.5345</f>
        <v>36448.766341495779</v>
      </c>
      <c r="E51" s="79">
        <v>65958</v>
      </c>
      <c r="F51" s="79">
        <v>65958</v>
      </c>
      <c r="G51" s="79">
        <v>54112.72</v>
      </c>
      <c r="H51" s="52">
        <f t="shared" si="7"/>
        <v>1.4846241843415799</v>
      </c>
      <c r="I51" s="52">
        <f t="shared" si="8"/>
        <v>0.82041177719154612</v>
      </c>
    </row>
    <row r="52" spans="1:9" s="76" customFormat="1" ht="12.75" customHeight="1">
      <c r="A52" s="44"/>
      <c r="B52" s="77">
        <v>312</v>
      </c>
      <c r="C52" s="44" t="s">
        <v>32</v>
      </c>
      <c r="D52" s="79">
        <f>+'[2]IZVORI FINANCIRANJA'!G52/7.5345</f>
        <v>3836.6845842458024</v>
      </c>
      <c r="E52" s="79">
        <v>4251</v>
      </c>
      <c r="F52" s="79">
        <v>4251</v>
      </c>
      <c r="G52" s="79">
        <v>6000</v>
      </c>
      <c r="H52" s="52">
        <f t="shared" si="7"/>
        <v>1.5638502118827295</v>
      </c>
      <c r="I52" s="52">
        <f t="shared" si="8"/>
        <v>1.4114326040931546</v>
      </c>
    </row>
    <row r="53" spans="1:9" s="76" customFormat="1" ht="12.75" customHeight="1">
      <c r="A53" s="44"/>
      <c r="B53" s="77">
        <v>313</v>
      </c>
      <c r="C53" s="44" t="s">
        <v>33</v>
      </c>
      <c r="D53" s="79">
        <f>+'[2]IZVORI FINANCIRANJA'!G53/7.5345</f>
        <v>6022.9743181365711</v>
      </c>
      <c r="E53" s="79">
        <v>8656</v>
      </c>
      <c r="F53" s="79">
        <v>8656</v>
      </c>
      <c r="G53" s="79">
        <v>8755.41</v>
      </c>
      <c r="H53" s="52">
        <f t="shared" si="7"/>
        <v>1.4536688249915712</v>
      </c>
      <c r="I53" s="52">
        <f t="shared" si="8"/>
        <v>1.0114845194085027</v>
      </c>
    </row>
    <row r="54" spans="1:9" s="76" customFormat="1" ht="12.75" customHeight="1">
      <c r="A54" s="44"/>
      <c r="B54" s="77">
        <v>321</v>
      </c>
      <c r="C54" s="44" t="s">
        <v>34</v>
      </c>
      <c r="D54" s="79">
        <f>+'[2]IZVORI FINANCIRANJA'!G54/7.5345</f>
        <v>2217.7981286084014</v>
      </c>
      <c r="E54" s="79">
        <v>3424</v>
      </c>
      <c r="F54" s="79">
        <v>3424</v>
      </c>
      <c r="G54" s="79">
        <v>3958.1600000000003</v>
      </c>
      <c r="H54" s="52">
        <f t="shared" si="7"/>
        <v>1.7847251059245961</v>
      </c>
      <c r="I54" s="52">
        <f t="shared" si="8"/>
        <v>1.1560046728971964</v>
      </c>
    </row>
    <row r="55" spans="1:9" s="76" customFormat="1">
      <c r="A55" s="77"/>
      <c r="B55" s="44">
        <v>322</v>
      </c>
      <c r="C55" s="44" t="s">
        <v>35</v>
      </c>
      <c r="D55" s="79">
        <f>+'[2]IZVORI FINANCIRANJA'!G55/7.5345</f>
        <v>4201.2993562943784</v>
      </c>
      <c r="E55" s="79">
        <v>4512</v>
      </c>
      <c r="F55" s="79">
        <v>4512</v>
      </c>
      <c r="G55" s="79">
        <v>3457.25</v>
      </c>
      <c r="H55" s="64">
        <f t="shared" si="7"/>
        <v>0.82290018082628524</v>
      </c>
      <c r="I55" s="64">
        <f t="shared" si="8"/>
        <v>0.76623448581560283</v>
      </c>
    </row>
    <row r="56" spans="1:9" s="83" customFormat="1" ht="25.5" customHeight="1">
      <c r="A56" s="70"/>
      <c r="B56" s="71">
        <v>49</v>
      </c>
      <c r="C56" s="71" t="s">
        <v>142</v>
      </c>
      <c r="D56" s="72">
        <f>SUM(D57:D62)</f>
        <v>879647.6634149577</v>
      </c>
      <c r="E56" s="72">
        <f t="shared" ref="E56:G56" si="25">SUM(E57:E62)</f>
        <v>2030544</v>
      </c>
      <c r="F56" s="72">
        <f t="shared" si="25"/>
        <v>2030544</v>
      </c>
      <c r="G56" s="72">
        <f t="shared" si="25"/>
        <v>930484.8899999999</v>
      </c>
      <c r="H56" s="82">
        <f t="shared" si="7"/>
        <v>1.057792714855494</v>
      </c>
      <c r="I56" s="82">
        <f t="shared" si="8"/>
        <v>0.45824414048649026</v>
      </c>
    </row>
    <row r="57" spans="1:9" s="76" customFormat="1" ht="12.75" customHeight="1">
      <c r="A57" s="77"/>
      <c r="B57" s="44">
        <v>311</v>
      </c>
      <c r="C57" s="44" t="s">
        <v>31</v>
      </c>
      <c r="D57" s="79">
        <f>+'[2]IZVORI FINANCIRANJA'!G57/7.5345</f>
        <v>717503.95381246263</v>
      </c>
      <c r="E57" s="79">
        <v>1668127</v>
      </c>
      <c r="F57" s="79">
        <v>1668127</v>
      </c>
      <c r="G57" s="79">
        <v>757721.96</v>
      </c>
      <c r="H57" s="64">
        <f t="shared" si="7"/>
        <v>1.0560526614157855</v>
      </c>
      <c r="I57" s="64">
        <f t="shared" si="8"/>
        <v>0.4542351751395427</v>
      </c>
    </row>
    <row r="58" spans="1:9" s="76" customFormat="1" ht="12.75" customHeight="1">
      <c r="A58" s="77"/>
      <c r="B58" s="44">
        <v>312</v>
      </c>
      <c r="C58" s="44" t="s">
        <v>32</v>
      </c>
      <c r="D58" s="79">
        <f>+'[2]IZVORI FINANCIRANJA'!G58/7.5345</f>
        <v>24463.811799057665</v>
      </c>
      <c r="E58" s="79">
        <v>61040</v>
      </c>
      <c r="F58" s="79">
        <v>61040</v>
      </c>
      <c r="G58" s="79">
        <v>30243.95</v>
      </c>
      <c r="H58" s="64">
        <f t="shared" si="7"/>
        <v>1.2362729998260118</v>
      </c>
      <c r="I58" s="64">
        <f t="shared" si="8"/>
        <v>0.49547755570117957</v>
      </c>
    </row>
    <row r="59" spans="1:9" s="76" customFormat="1" ht="12.75" customHeight="1">
      <c r="A59" s="77"/>
      <c r="B59" s="44">
        <v>313</v>
      </c>
      <c r="C59" s="44" t="s">
        <v>33</v>
      </c>
      <c r="D59" s="79">
        <f>+'[2]IZVORI FINANCIRANJA'!G59/7.5345</f>
        <v>117151.72606012343</v>
      </c>
      <c r="E59" s="79">
        <v>269938</v>
      </c>
      <c r="F59" s="79">
        <v>269938</v>
      </c>
      <c r="G59" s="79">
        <v>123045.2</v>
      </c>
      <c r="H59" s="64">
        <f t="shared" si="7"/>
        <v>1.0503063346830415</v>
      </c>
      <c r="I59" s="64">
        <f t="shared" si="8"/>
        <v>0.45582763449384672</v>
      </c>
    </row>
    <row r="60" spans="1:9" s="76" customFormat="1" ht="12.75" customHeight="1">
      <c r="A60" s="77"/>
      <c r="B60" s="44">
        <v>321</v>
      </c>
      <c r="C60" s="44" t="s">
        <v>34</v>
      </c>
      <c r="D60" s="79">
        <f>+'[2]IZVORI FINANCIRANJA'!G60/7.5345</f>
        <v>12415.220651668988</v>
      </c>
      <c r="E60" s="79">
        <v>26478</v>
      </c>
      <c r="F60" s="79">
        <v>26478</v>
      </c>
      <c r="G60" s="79">
        <v>17000.5</v>
      </c>
      <c r="H60" s="64">
        <f t="shared" ref="H60:H61" si="26">IFERROR(G60/D60,)</f>
        <v>1.3693272537781767</v>
      </c>
      <c r="I60" s="64">
        <f t="shared" ref="I60:I61" si="27">IFERROR(G60/F60,)</f>
        <v>0.64206133393760856</v>
      </c>
    </row>
    <row r="61" spans="1:9" s="76" customFormat="1" ht="12.75" customHeight="1">
      <c r="A61" s="77"/>
      <c r="B61" s="44">
        <v>329</v>
      </c>
      <c r="C61" s="44" t="s">
        <v>5</v>
      </c>
      <c r="D61" s="79">
        <f>+'[2]IZVORI FINANCIRANJA'!G61/7.5345</f>
        <v>5813.2590085606207</v>
      </c>
      <c r="E61" s="79">
        <v>4961</v>
      </c>
      <c r="F61" s="79">
        <v>4961</v>
      </c>
      <c r="G61" s="79">
        <v>2473.2800000000002</v>
      </c>
      <c r="H61" s="64">
        <f t="shared" si="26"/>
        <v>0.42545498082191785</v>
      </c>
      <c r="I61" s="64">
        <f t="shared" si="27"/>
        <v>0.49854464825639994</v>
      </c>
    </row>
    <row r="62" spans="1:9" s="76" customFormat="1" ht="12.75" customHeight="1">
      <c r="A62" s="77"/>
      <c r="B62" s="44">
        <v>343</v>
      </c>
      <c r="C62" s="44" t="s">
        <v>37</v>
      </c>
      <c r="D62" s="79">
        <f>+'[2]IZVORI FINANCIRANJA'!G62/7.5345</f>
        <v>2299.6920830844779</v>
      </c>
      <c r="E62" s="79"/>
      <c r="F62" s="79"/>
      <c r="G62" s="79"/>
      <c r="H62" s="64">
        <f t="shared" si="7"/>
        <v>0</v>
      </c>
      <c r="I62" s="64">
        <f t="shared" si="8"/>
        <v>0</v>
      </c>
    </row>
    <row r="63" spans="1:9" s="83" customFormat="1" ht="25.5" customHeight="1">
      <c r="A63" s="70"/>
      <c r="B63" s="71">
        <v>55</v>
      </c>
      <c r="C63" s="71" t="s">
        <v>141</v>
      </c>
      <c r="D63" s="72">
        <f>SUM(D64:D73)</f>
        <v>58017.723803835688</v>
      </c>
      <c r="E63" s="72">
        <f t="shared" ref="E63:G63" si="28">SUM(E64:E73)</f>
        <v>237918</v>
      </c>
      <c r="F63" s="72">
        <f t="shared" si="28"/>
        <v>237918</v>
      </c>
      <c r="G63" s="72">
        <f t="shared" si="28"/>
        <v>124740.06</v>
      </c>
      <c r="H63" s="82">
        <f t="shared" si="7"/>
        <v>2.1500336762910566</v>
      </c>
      <c r="I63" s="82">
        <f t="shared" si="8"/>
        <v>0.52429853983305175</v>
      </c>
    </row>
    <row r="64" spans="1:9" s="76" customFormat="1">
      <c r="A64" s="77"/>
      <c r="B64" s="44">
        <v>313</v>
      </c>
      <c r="C64" s="44" t="s">
        <v>33</v>
      </c>
      <c r="D64" s="79">
        <f>+'[2]IZVORI FINANCIRANJA'!G64/7.5345</f>
        <v>0</v>
      </c>
      <c r="E64" s="79"/>
      <c r="F64" s="79"/>
      <c r="G64" s="79">
        <v>25.72</v>
      </c>
      <c r="H64" s="64">
        <f t="shared" si="7"/>
        <v>0</v>
      </c>
      <c r="I64" s="64">
        <f t="shared" si="8"/>
        <v>0</v>
      </c>
    </row>
    <row r="65" spans="1:9" s="76" customFormat="1">
      <c r="A65" s="77"/>
      <c r="B65" s="44">
        <v>321</v>
      </c>
      <c r="C65" s="44" t="s">
        <v>34</v>
      </c>
      <c r="D65" s="79">
        <f>+'[2]IZVORI FINANCIRANJA'!G65/7.5345</f>
        <v>120.91047846572432</v>
      </c>
      <c r="E65" s="79"/>
      <c r="F65" s="79"/>
      <c r="G65" s="79">
        <v>79.650000000000006</v>
      </c>
      <c r="H65" s="64">
        <f t="shared" si="7"/>
        <v>0.65875183863885856</v>
      </c>
      <c r="I65" s="64">
        <f t="shared" si="8"/>
        <v>0</v>
      </c>
    </row>
    <row r="66" spans="1:9" s="76" customFormat="1">
      <c r="A66" s="77"/>
      <c r="B66" s="44">
        <v>322</v>
      </c>
      <c r="C66" s="44" t="s">
        <v>35</v>
      </c>
      <c r="D66" s="79">
        <f>+'[2]IZVORI FINANCIRANJA'!G66/7.5345</f>
        <v>25544.014864954537</v>
      </c>
      <c r="E66" s="79">
        <v>149922</v>
      </c>
      <c r="F66" s="79">
        <v>149922</v>
      </c>
      <c r="G66" s="79">
        <v>99664.6</v>
      </c>
      <c r="H66" s="64">
        <f t="shared" si="7"/>
        <v>3.9016810993457502</v>
      </c>
      <c r="I66" s="64">
        <f t="shared" si="8"/>
        <v>0.66477635036885852</v>
      </c>
    </row>
    <row r="67" spans="1:9" s="76" customFormat="1">
      <c r="A67" s="77"/>
      <c r="B67" s="44">
        <v>323</v>
      </c>
      <c r="C67" s="44" t="s">
        <v>36</v>
      </c>
      <c r="D67" s="79">
        <f>+'[2]IZVORI FINANCIRANJA'!G67/7.5345</f>
        <v>7677.3973057269895</v>
      </c>
      <c r="E67" s="79">
        <v>8759</v>
      </c>
      <c r="F67" s="79">
        <v>8759</v>
      </c>
      <c r="G67" s="79">
        <v>3225.25</v>
      </c>
      <c r="H67" s="64">
        <f t="shared" si="7"/>
        <v>0.42009679472939482</v>
      </c>
      <c r="I67" s="64">
        <f t="shared" si="8"/>
        <v>0.36822125813449025</v>
      </c>
    </row>
    <row r="68" spans="1:9" s="76" customFormat="1">
      <c r="A68" s="77"/>
      <c r="B68" s="44">
        <v>324</v>
      </c>
      <c r="C68" s="44" t="s">
        <v>40</v>
      </c>
      <c r="D68" s="79">
        <f>+'[2]IZVORI FINANCIRANJA'!G68/7.5345</f>
        <v>0</v>
      </c>
      <c r="E68" s="79"/>
      <c r="F68" s="79"/>
      <c r="G68" s="79">
        <v>343.02</v>
      </c>
      <c r="H68" s="64">
        <f t="shared" si="7"/>
        <v>0</v>
      </c>
      <c r="I68" s="64">
        <f t="shared" si="8"/>
        <v>0</v>
      </c>
    </row>
    <row r="69" spans="1:9" s="76" customFormat="1">
      <c r="A69" s="77"/>
      <c r="B69" s="44">
        <v>343</v>
      </c>
      <c r="C69" s="44" t="s">
        <v>37</v>
      </c>
      <c r="D69" s="79">
        <f>+'[2]IZVORI FINANCIRANJA'!G69/7.5345</f>
        <v>13.5762160727321</v>
      </c>
      <c r="E69" s="79"/>
      <c r="F69" s="79"/>
      <c r="G69" s="79">
        <v>0</v>
      </c>
      <c r="H69" s="64">
        <f t="shared" ref="H69" si="29">IFERROR(G69/D69,)</f>
        <v>0</v>
      </c>
      <c r="I69" s="64">
        <f t="shared" ref="I69" si="30">IFERROR(G69/F69,)</f>
        <v>0</v>
      </c>
    </row>
    <row r="70" spans="1:9" s="76" customFormat="1">
      <c r="A70" s="77"/>
      <c r="B70" s="44">
        <v>372</v>
      </c>
      <c r="C70" s="44" t="s">
        <v>149</v>
      </c>
      <c r="D70" s="79">
        <f>+'[2]IZVORI FINANCIRANJA'!G70/7.5345</f>
        <v>9764.0453912004778</v>
      </c>
      <c r="E70" s="79">
        <v>17918</v>
      </c>
      <c r="F70" s="79">
        <v>17918</v>
      </c>
      <c r="G70" s="79">
        <v>17088.04</v>
      </c>
      <c r="H70" s="64">
        <f t="shared" ref="H70" si="31">IFERROR(G70/D70,)</f>
        <v>1.7500983778096761</v>
      </c>
      <c r="I70" s="64">
        <f t="shared" ref="I70" si="32">IFERROR(G70/F70,)</f>
        <v>0.95368009822524835</v>
      </c>
    </row>
    <row r="71" spans="1:9" s="76" customFormat="1">
      <c r="A71" s="77"/>
      <c r="B71" s="44">
        <v>381</v>
      </c>
      <c r="C71" s="44" t="s">
        <v>165</v>
      </c>
      <c r="D71" s="79">
        <v>0</v>
      </c>
      <c r="E71" s="79">
        <v>0</v>
      </c>
      <c r="F71" s="79">
        <v>0</v>
      </c>
      <c r="G71" s="79">
        <v>1815.22</v>
      </c>
      <c r="H71" s="64"/>
      <c r="I71" s="64"/>
    </row>
    <row r="72" spans="1:9" s="76" customFormat="1">
      <c r="A72" s="77"/>
      <c r="B72" s="44">
        <v>422</v>
      </c>
      <c r="C72" s="44" t="s">
        <v>39</v>
      </c>
      <c r="D72" s="79">
        <f>+'[2]IZVORI FINANCIRANJA'!G71/7.5345</f>
        <v>13939.893821753269</v>
      </c>
      <c r="E72" s="79">
        <v>14335</v>
      </c>
      <c r="F72" s="79">
        <v>14335</v>
      </c>
      <c r="G72" s="79">
        <v>2498.56</v>
      </c>
      <c r="H72" s="64">
        <f t="shared" si="7"/>
        <v>0.17923809405929517</v>
      </c>
      <c r="I72" s="64">
        <f t="shared" si="8"/>
        <v>0.17429787234042554</v>
      </c>
    </row>
    <row r="73" spans="1:9" s="76" customFormat="1">
      <c r="A73" s="77"/>
      <c r="B73" s="44">
        <v>424</v>
      </c>
      <c r="C73" s="44" t="s">
        <v>13</v>
      </c>
      <c r="D73" s="79">
        <f>+'[2]IZVORI FINANCIRANJA'!G72/7.5345</f>
        <v>957.88572566195501</v>
      </c>
      <c r="E73" s="79">
        <v>46984</v>
      </c>
      <c r="F73" s="79">
        <v>46984</v>
      </c>
      <c r="G73" s="79">
        <v>0</v>
      </c>
      <c r="H73" s="64">
        <f t="shared" ref="H73:H74" si="33">IFERROR(G73/D73,)</f>
        <v>0</v>
      </c>
      <c r="I73" s="64">
        <f t="shared" ref="I73:I74" si="34">IFERROR(G73/F73,)</f>
        <v>0</v>
      </c>
    </row>
    <row r="74" spans="1:9" s="83" customFormat="1" ht="25.5" customHeight="1">
      <c r="A74" s="70"/>
      <c r="B74" s="71">
        <v>29</v>
      </c>
      <c r="C74" s="71" t="s">
        <v>150</v>
      </c>
      <c r="D74" s="72">
        <f>SUM(D75:D80)</f>
        <v>3350.574026146393</v>
      </c>
      <c r="E74" s="72">
        <f t="shared" ref="E74:G74" si="35">SUM(E75:E80)</f>
        <v>0</v>
      </c>
      <c r="F74" s="72">
        <f t="shared" si="35"/>
        <v>0</v>
      </c>
      <c r="G74" s="72">
        <f t="shared" si="35"/>
        <v>791.02</v>
      </c>
      <c r="H74" s="82">
        <f t="shared" si="33"/>
        <v>0.23608491972636059</v>
      </c>
      <c r="I74" s="82">
        <f t="shared" si="34"/>
        <v>0</v>
      </c>
    </row>
    <row r="75" spans="1:9" s="76" customFormat="1">
      <c r="A75" s="77"/>
      <c r="B75" s="44">
        <v>313</v>
      </c>
      <c r="C75" s="44" t="s">
        <v>33</v>
      </c>
      <c r="D75" s="79">
        <v>30.061716105912801</v>
      </c>
      <c r="E75" s="79">
        <v>0</v>
      </c>
      <c r="F75" s="79">
        <v>0</v>
      </c>
      <c r="G75" s="79">
        <v>6.05</v>
      </c>
      <c r="H75" s="64">
        <f t="shared" ref="H75:H80" si="36">IFERROR(G75/D75,)</f>
        <v>0.20125264900662251</v>
      </c>
      <c r="I75" s="64">
        <f t="shared" ref="I75:I80" si="37">IFERROR(G75/F75,)</f>
        <v>0</v>
      </c>
    </row>
    <row r="76" spans="1:9" s="76" customFormat="1">
      <c r="A76" s="77"/>
      <c r="B76" s="44">
        <v>321</v>
      </c>
      <c r="C76" s="44" t="s">
        <v>34</v>
      </c>
      <c r="D76" s="79">
        <v>624.00424712986921</v>
      </c>
      <c r="E76" s="79">
        <v>0</v>
      </c>
      <c r="F76" s="79">
        <v>0</v>
      </c>
      <c r="G76" s="79">
        <v>153.08000000000001</v>
      </c>
      <c r="H76" s="64">
        <f t="shared" si="36"/>
        <v>0.24531884310739419</v>
      </c>
      <c r="I76" s="64">
        <f t="shared" si="37"/>
        <v>0</v>
      </c>
    </row>
    <row r="77" spans="1:9" s="76" customFormat="1">
      <c r="A77" s="77"/>
      <c r="B77" s="44">
        <v>322</v>
      </c>
      <c r="C77" s="44" t="s">
        <v>35</v>
      </c>
      <c r="D77" s="79">
        <v>336.45231933107704</v>
      </c>
      <c r="E77" s="79">
        <v>0</v>
      </c>
      <c r="F77" s="79">
        <v>0</v>
      </c>
      <c r="G77" s="79">
        <v>139.44999999999999</v>
      </c>
      <c r="H77" s="64">
        <f t="shared" si="36"/>
        <v>0.4144718047337278</v>
      </c>
      <c r="I77" s="64">
        <f t="shared" si="37"/>
        <v>0</v>
      </c>
    </row>
    <row r="78" spans="1:9" s="76" customFormat="1">
      <c r="A78" s="77"/>
      <c r="B78" s="44">
        <v>323</v>
      </c>
      <c r="C78" s="44" t="s">
        <v>36</v>
      </c>
      <c r="D78" s="79">
        <v>2360.055743579534</v>
      </c>
      <c r="E78" s="79">
        <v>0</v>
      </c>
      <c r="F78" s="79">
        <v>0</v>
      </c>
      <c r="G78" s="79">
        <v>492.44</v>
      </c>
      <c r="H78" s="64">
        <f t="shared" si="36"/>
        <v>0.20865608845878716</v>
      </c>
      <c r="I78" s="64">
        <f t="shared" si="37"/>
        <v>0</v>
      </c>
    </row>
    <row r="79" spans="1:9" s="76" customFormat="1">
      <c r="A79" s="77"/>
      <c r="B79" s="44">
        <v>329</v>
      </c>
      <c r="C79" s="44" t="s">
        <v>5</v>
      </c>
      <c r="D79" s="79">
        <v>0</v>
      </c>
      <c r="E79" s="79">
        <v>0</v>
      </c>
      <c r="F79" s="79">
        <v>0</v>
      </c>
      <c r="G79" s="79"/>
      <c r="H79" s="64">
        <f t="shared" si="36"/>
        <v>0</v>
      </c>
      <c r="I79" s="64">
        <f t="shared" si="37"/>
        <v>0</v>
      </c>
    </row>
    <row r="80" spans="1:9" s="76" customFormat="1">
      <c r="A80" s="77"/>
      <c r="B80" s="44">
        <v>422</v>
      </c>
      <c r="C80" s="44" t="s">
        <v>39</v>
      </c>
      <c r="D80" s="79">
        <v>0</v>
      </c>
      <c r="E80" s="79">
        <v>0</v>
      </c>
      <c r="F80" s="79">
        <v>0</v>
      </c>
      <c r="G80" s="79"/>
      <c r="H80" s="64">
        <f t="shared" si="36"/>
        <v>0</v>
      </c>
      <c r="I80" s="64">
        <f t="shared" si="37"/>
        <v>0</v>
      </c>
    </row>
    <row r="81" spans="4:6" ht="24.95" customHeight="1">
      <c r="D81" s="74"/>
    </row>
    <row r="82" spans="4:6" ht="24.95" customHeight="1">
      <c r="D82" s="73"/>
    </row>
    <row r="83" spans="4:6" ht="24.95" customHeight="1"/>
    <row r="84" spans="4:6" ht="24.95" customHeight="1"/>
    <row r="85" spans="4:6" ht="24.95" customHeight="1">
      <c r="F85" s="74"/>
    </row>
    <row r="86" spans="4:6" ht="24.95" customHeight="1">
      <c r="F86" s="73"/>
    </row>
    <row r="87" spans="4:6" ht="24.95" customHeight="1"/>
    <row r="88" spans="4:6" ht="24.95" customHeight="1"/>
    <row r="89" spans="4:6" ht="24.95" customHeight="1"/>
    <row r="90" spans="4:6" ht="24.95" customHeight="1"/>
    <row r="91" spans="4:6" ht="24.95" customHeight="1"/>
    <row r="92" spans="4:6" ht="24.95" customHeight="1"/>
    <row r="93" spans="4:6" ht="24.95" customHeight="1"/>
    <row r="94" spans="4:6" ht="24.95" customHeight="1"/>
    <row r="95" spans="4:6" ht="24.95" customHeight="1"/>
    <row r="96" spans="4: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</sheetData>
  <mergeCells count="2">
    <mergeCell ref="A1:I1"/>
    <mergeCell ref="A2:I2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0" fitToWidth="0" fitToHeight="0" orientation="landscape" r:id="rId1"/>
  <rowBreaks count="2" manualBreakCount="2">
    <brk id="25" max="8" man="1"/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7DF1-BC6C-477F-B148-786B09636C43}">
  <dimension ref="A1:Q117"/>
  <sheetViews>
    <sheetView showGridLines="0" zoomScaleNormal="100" workbookViewId="0">
      <pane xSplit="4" ySplit="3" topLeftCell="E4" activePane="bottomRight" state="frozen"/>
      <selection activeCell="A11" sqref="A11:I11"/>
      <selection pane="topRight" activeCell="A11" sqref="A11:I11"/>
      <selection pane="bottomLeft" activeCell="A11" sqref="A11:I11"/>
      <selection pane="bottomRight" activeCell="E4" sqref="E4"/>
    </sheetView>
  </sheetViews>
  <sheetFormatPr defaultRowHeight="15" outlineLevelRow="1"/>
  <cols>
    <col min="1" max="1" width="1.140625" style="100" customWidth="1"/>
    <col min="2" max="2" width="8.42578125" style="100" hidden="1" customWidth="1"/>
    <col min="3" max="3" width="8.7109375" style="100" customWidth="1"/>
    <col min="4" max="4" width="53.140625" style="100" customWidth="1"/>
    <col min="5" max="6" width="17.7109375" style="100" customWidth="1"/>
    <col min="7" max="7" width="17.7109375" style="100" hidden="1" customWidth="1"/>
    <col min="8" max="8" width="17.7109375" style="100" customWidth="1"/>
    <col min="9" max="9" width="15.85546875" style="100" customWidth="1"/>
    <col min="10" max="10" width="15.28515625" style="100" customWidth="1"/>
    <col min="11" max="11" width="9.140625" style="100"/>
    <col min="12" max="12" width="11.7109375" style="100" bestFit="1" customWidth="1"/>
    <col min="13" max="15" width="9.140625" style="100"/>
    <col min="16" max="16" width="9.85546875" style="100" bestFit="1" customWidth="1"/>
    <col min="17" max="16384" width="9.140625" style="100"/>
  </cols>
  <sheetData>
    <row r="1" spans="1:10" ht="18" customHeight="1">
      <c r="A1" s="148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>
      <c r="A2" s="102"/>
      <c r="B2" s="102"/>
      <c r="C2" s="102"/>
      <c r="D2" s="103" t="s">
        <v>166</v>
      </c>
      <c r="E2" s="104">
        <f t="shared" ref="E2" si="0">+E4+E16+E91+E96</f>
        <v>1152197.2408918971</v>
      </c>
      <c r="F2" s="104">
        <f>+F4+F16+F91+F96</f>
        <v>2803665</v>
      </c>
      <c r="G2" s="104">
        <f>+G4+G16+G91+G96</f>
        <v>2803665</v>
      </c>
      <c r="H2" s="104">
        <f>+H4+H16+H91+H96</f>
        <v>1349102.14</v>
      </c>
      <c r="I2" s="104">
        <f>+I4+I16+I91+I96</f>
        <v>1454562.86</v>
      </c>
      <c r="J2" s="105">
        <f>+IFERROR((H2/G2),0)</f>
        <v>0.4811923464465262</v>
      </c>
    </row>
    <row r="3" spans="1:10" ht="25.5">
      <c r="A3" s="106"/>
      <c r="B3" s="107"/>
      <c r="C3" s="108"/>
      <c r="D3" s="109"/>
      <c r="E3" s="110" t="s">
        <v>164</v>
      </c>
      <c r="F3" s="110" t="s">
        <v>167</v>
      </c>
      <c r="G3" s="110" t="s">
        <v>168</v>
      </c>
      <c r="H3" s="110" t="s">
        <v>169</v>
      </c>
      <c r="I3" s="110" t="s">
        <v>170</v>
      </c>
      <c r="J3" s="110" t="s">
        <v>171</v>
      </c>
    </row>
    <row r="4" spans="1:10" s="117" customFormat="1">
      <c r="A4" s="111">
        <v>8054</v>
      </c>
      <c r="B4" s="112"/>
      <c r="C4" s="113"/>
      <c r="D4" s="114" t="s">
        <v>172</v>
      </c>
      <c r="E4" s="115">
        <f t="shared" ref="E4" si="1">+E5+E10</f>
        <v>945814.66341495793</v>
      </c>
      <c r="F4" s="115">
        <f t="shared" ref="F4:I4" si="2">+F5+F10</f>
        <v>2180651</v>
      </c>
      <c r="G4" s="115">
        <f t="shared" ref="G4" si="3">+G5+G10</f>
        <v>2180651</v>
      </c>
      <c r="H4" s="115">
        <f t="shared" si="2"/>
        <v>1003685.9999999999</v>
      </c>
      <c r="I4" s="115">
        <f t="shared" si="2"/>
        <v>1176965</v>
      </c>
      <c r="J4" s="116">
        <f>+IFERROR((H4/G4),0)</f>
        <v>0.46026897472360312</v>
      </c>
    </row>
    <row r="5" spans="1:10" s="117" customFormat="1">
      <c r="A5" s="118" t="s">
        <v>173</v>
      </c>
      <c r="B5" s="119"/>
      <c r="C5" s="120"/>
      <c r="D5" s="121" t="s">
        <v>2</v>
      </c>
      <c r="E5" s="122">
        <f t="shared" ref="E5:I6" si="4">+E6</f>
        <v>66167</v>
      </c>
      <c r="F5" s="122">
        <f t="shared" si="4"/>
        <v>150107</v>
      </c>
      <c r="G5" s="122">
        <f t="shared" si="4"/>
        <v>150107</v>
      </c>
      <c r="H5" s="122">
        <f t="shared" si="4"/>
        <v>73201.109999999986</v>
      </c>
      <c r="I5" s="122">
        <f t="shared" si="4"/>
        <v>76905.890000000014</v>
      </c>
      <c r="J5" s="123">
        <f>+IFERROR((H5/G5),0)</f>
        <v>0.48765953619751234</v>
      </c>
    </row>
    <row r="6" spans="1:10">
      <c r="A6" s="124">
        <v>31</v>
      </c>
      <c r="B6" s="125"/>
      <c r="C6" s="126"/>
      <c r="D6" s="127" t="s">
        <v>174</v>
      </c>
      <c r="E6" s="128">
        <f t="shared" si="4"/>
        <v>66167</v>
      </c>
      <c r="F6" s="128">
        <f t="shared" si="4"/>
        <v>150107</v>
      </c>
      <c r="G6" s="128">
        <f t="shared" si="4"/>
        <v>150107</v>
      </c>
      <c r="H6" s="128">
        <f t="shared" si="4"/>
        <v>73201.109999999986</v>
      </c>
      <c r="I6" s="128">
        <f t="shared" si="4"/>
        <v>76905.890000000014</v>
      </c>
      <c r="J6" s="129">
        <f>+IFERROR((H6/G6),0)</f>
        <v>0.48765953619751234</v>
      </c>
    </row>
    <row r="7" spans="1:10">
      <c r="A7" s="130">
        <v>3</v>
      </c>
      <c r="B7" s="131"/>
      <c r="C7" s="132"/>
      <c r="D7" s="133" t="s">
        <v>175</v>
      </c>
      <c r="E7" s="134">
        <f t="shared" ref="E7" si="5">SUM(E8:E9)</f>
        <v>66167</v>
      </c>
      <c r="F7" s="134">
        <f t="shared" ref="F7:G7" si="6">SUM(F8:F9)</f>
        <v>150107</v>
      </c>
      <c r="G7" s="134">
        <f t="shared" si="6"/>
        <v>150107</v>
      </c>
      <c r="H7" s="134">
        <f t="shared" ref="H7:I7" si="7">SUM(H8:H9)</f>
        <v>73201.109999999986</v>
      </c>
      <c r="I7" s="134">
        <f t="shared" si="7"/>
        <v>76905.890000000014</v>
      </c>
      <c r="J7" s="135">
        <f>+IFERROR((H7/G7),0)</f>
        <v>0.48765953619751234</v>
      </c>
    </row>
    <row r="8" spans="1:10">
      <c r="A8" s="136">
        <v>32</v>
      </c>
      <c r="B8" s="137"/>
      <c r="C8" s="138"/>
      <c r="D8" s="133" t="s">
        <v>176</v>
      </c>
      <c r="E8" s="139">
        <v>65601</v>
      </c>
      <c r="F8" s="139">
        <v>149045</v>
      </c>
      <c r="G8" s="139">
        <v>149045</v>
      </c>
      <c r="H8" s="139">
        <v>72658.26999999999</v>
      </c>
      <c r="I8" s="139">
        <f>+G8-H8</f>
        <v>76386.73000000001</v>
      </c>
      <c r="J8" s="140">
        <f>+IFERROR((H8/G8),0)</f>
        <v>0.48749216679526308</v>
      </c>
    </row>
    <row r="9" spans="1:10">
      <c r="A9" s="136">
        <v>34</v>
      </c>
      <c r="B9" s="137"/>
      <c r="C9" s="138"/>
      <c r="D9" s="133" t="s">
        <v>177</v>
      </c>
      <c r="E9" s="139">
        <v>566</v>
      </c>
      <c r="F9" s="139">
        <v>1062</v>
      </c>
      <c r="G9" s="139">
        <v>1062</v>
      </c>
      <c r="H9" s="139">
        <v>542.84</v>
      </c>
      <c r="I9" s="139">
        <f>+G9-H9</f>
        <v>519.16</v>
      </c>
      <c r="J9" s="140">
        <f>+IFERROR((H9/G9),0)</f>
        <v>0.51114877589453867</v>
      </c>
    </row>
    <row r="10" spans="1:10" s="117" customFormat="1">
      <c r="A10" s="118" t="s">
        <v>178</v>
      </c>
      <c r="B10" s="119"/>
      <c r="C10" s="120"/>
      <c r="D10" s="121" t="s">
        <v>14</v>
      </c>
      <c r="E10" s="122">
        <f t="shared" ref="E10:I11" si="8">+E11</f>
        <v>879647.66341495793</v>
      </c>
      <c r="F10" s="122">
        <f t="shared" si="8"/>
        <v>2030544</v>
      </c>
      <c r="G10" s="122">
        <f t="shared" si="8"/>
        <v>2030544</v>
      </c>
      <c r="H10" s="122">
        <f t="shared" si="8"/>
        <v>930484.8899999999</v>
      </c>
      <c r="I10" s="122">
        <f t="shared" si="8"/>
        <v>1100059.1100000001</v>
      </c>
      <c r="J10" s="123">
        <f>+IFERROR((H10/G10),0)</f>
        <v>0.45824414048649026</v>
      </c>
    </row>
    <row r="11" spans="1:10" ht="25.5">
      <c r="A11" s="124">
        <v>49</v>
      </c>
      <c r="B11" s="125"/>
      <c r="C11" s="126"/>
      <c r="D11" s="127" t="s">
        <v>179</v>
      </c>
      <c r="E11" s="128">
        <f t="shared" si="8"/>
        <v>879647.66341495793</v>
      </c>
      <c r="F11" s="128">
        <f t="shared" si="8"/>
        <v>2030544</v>
      </c>
      <c r="G11" s="128">
        <f t="shared" si="8"/>
        <v>2030544</v>
      </c>
      <c r="H11" s="128">
        <f t="shared" si="8"/>
        <v>930484.8899999999</v>
      </c>
      <c r="I11" s="128">
        <f t="shared" si="8"/>
        <v>1100059.1100000001</v>
      </c>
      <c r="J11" s="129">
        <f>+IFERROR((H11/G11),0)</f>
        <v>0.45824414048649026</v>
      </c>
    </row>
    <row r="12" spans="1:10">
      <c r="A12" s="130">
        <v>3</v>
      </c>
      <c r="B12" s="131"/>
      <c r="C12" s="132"/>
      <c r="D12" s="133" t="s">
        <v>175</v>
      </c>
      <c r="E12" s="134">
        <f t="shared" ref="E12" si="9">SUM(E13:E15)</f>
        <v>879647.66341495793</v>
      </c>
      <c r="F12" s="134">
        <f t="shared" ref="F12:G12" si="10">SUM(F13:F15)</f>
        <v>2030544</v>
      </c>
      <c r="G12" s="134">
        <f t="shared" si="10"/>
        <v>2030544</v>
      </c>
      <c r="H12" s="134">
        <f t="shared" ref="H12:I12" si="11">SUM(H13:H15)</f>
        <v>930484.8899999999</v>
      </c>
      <c r="I12" s="134">
        <f t="shared" si="11"/>
        <v>1100059.1100000001</v>
      </c>
      <c r="J12" s="135">
        <f>+IFERROR((H12/G12),0)</f>
        <v>0.45824414048649026</v>
      </c>
    </row>
    <row r="13" spans="1:10">
      <c r="A13" s="136">
        <v>31</v>
      </c>
      <c r="B13" s="137"/>
      <c r="C13" s="138"/>
      <c r="D13" s="133" t="s">
        <v>180</v>
      </c>
      <c r="E13" s="139">
        <f>SUM('[2]POSEBNI DIO-Projekti'!$K$58:$K$66)</f>
        <v>859119.4916716438</v>
      </c>
      <c r="F13" s="139">
        <v>1999105</v>
      </c>
      <c r="G13" s="139">
        <v>1999105</v>
      </c>
      <c r="H13" s="139">
        <v>911011.10999999987</v>
      </c>
      <c r="I13" s="139">
        <f>+G13-H13</f>
        <v>1088093.8900000001</v>
      </c>
      <c r="J13" s="140">
        <f>+IFERROR((H13/G13),0)</f>
        <v>0.45570948499453501</v>
      </c>
    </row>
    <row r="14" spans="1:10">
      <c r="A14" s="136">
        <v>32</v>
      </c>
      <c r="B14" s="137"/>
      <c r="C14" s="138"/>
      <c r="D14" s="133" t="s">
        <v>176</v>
      </c>
      <c r="E14" s="139">
        <f>SUM('[2]POSEBNI DIO-Projekti'!$K$67:$K$69)</f>
        <v>18228.479660229608</v>
      </c>
      <c r="F14" s="139">
        <v>31439</v>
      </c>
      <c r="G14" s="139">
        <v>31439</v>
      </c>
      <c r="H14" s="139">
        <v>19473.78</v>
      </c>
      <c r="I14" s="139">
        <f>+G14-H14</f>
        <v>11965.220000000001</v>
      </c>
      <c r="J14" s="140">
        <f>+IFERROR((H14/G14),0)</f>
        <v>0.61941473965456917</v>
      </c>
    </row>
    <row r="15" spans="1:10">
      <c r="A15" s="136">
        <v>34</v>
      </c>
      <c r="B15" s="137"/>
      <c r="C15" s="138"/>
      <c r="D15" s="133" t="s">
        <v>177</v>
      </c>
      <c r="E15" s="139">
        <f>+'[2]POSEBNI DIO-Projekti'!$K$70+'[2]POSEBNI DIO-Projekti'!$K$71+'[2]POSEBNI DIO-Projekti'!$K$72</f>
        <v>2299.6920830844779</v>
      </c>
      <c r="F15" s="139">
        <v>0</v>
      </c>
      <c r="G15" s="139">
        <v>0</v>
      </c>
      <c r="H15" s="139">
        <v>0</v>
      </c>
      <c r="I15" s="139">
        <f>+G15-H15</f>
        <v>0</v>
      </c>
      <c r="J15" s="140">
        <f>+IFERROR((H15/G15),0)</f>
        <v>0</v>
      </c>
    </row>
    <row r="16" spans="1:10" s="117" customFormat="1">
      <c r="A16" s="111">
        <v>8055</v>
      </c>
      <c r="B16" s="112"/>
      <c r="C16" s="113"/>
      <c r="D16" s="114" t="s">
        <v>181</v>
      </c>
      <c r="E16" s="115">
        <f t="shared" ref="E16" si="12">+E17+E37+E54+E59+E76+E84+E71+E80</f>
        <v>206374.61410843453</v>
      </c>
      <c r="F16" s="115">
        <f>+F17+F37+F54+F59+F76+F84+F71+F80</f>
        <v>606490</v>
      </c>
      <c r="G16" s="115">
        <f>+G17+G37+G54+G59+G76+G84+G71+G80</f>
        <v>606490</v>
      </c>
      <c r="H16" s="115">
        <f>+H17+H37+H54+H59+H76+H84+H71+H80</f>
        <v>345416.13999999996</v>
      </c>
      <c r="I16" s="115">
        <f>+I17+I37+I54+I59+I76+I84+I71+I80</f>
        <v>261073.86000000002</v>
      </c>
      <c r="J16" s="116">
        <f>+IFERROR((H16/G16),0)</f>
        <v>0.56953311678675655</v>
      </c>
    </row>
    <row r="17" spans="1:10" s="117" customFormat="1">
      <c r="A17" s="118" t="s">
        <v>182</v>
      </c>
      <c r="B17" s="119"/>
      <c r="C17" s="120"/>
      <c r="D17" s="121" t="s">
        <v>6</v>
      </c>
      <c r="E17" s="122">
        <f t="shared" ref="E17" si="13">+E18+E25+E29</f>
        <v>14619.831442033312</v>
      </c>
      <c r="F17" s="122">
        <f t="shared" ref="F17:I17" si="14">+F18+F25+F29</f>
        <v>20307</v>
      </c>
      <c r="G17" s="122">
        <f t="shared" ref="G17" si="15">+G18+G25+G29</f>
        <v>20307</v>
      </c>
      <c r="H17" s="122">
        <f t="shared" si="14"/>
        <v>20062.13</v>
      </c>
      <c r="I17" s="122">
        <f t="shared" si="14"/>
        <v>244.86999999999921</v>
      </c>
      <c r="J17" s="123">
        <f>+IFERROR((H17/G17),0)</f>
        <v>0.98794159649381996</v>
      </c>
    </row>
    <row r="18" spans="1:10">
      <c r="A18" s="124">
        <v>11</v>
      </c>
      <c r="B18" s="125"/>
      <c r="C18" s="126"/>
      <c r="D18" s="127" t="s">
        <v>7</v>
      </c>
      <c r="E18" s="128">
        <f t="shared" ref="E18:I18" si="16">+E19</f>
        <v>0</v>
      </c>
      <c r="F18" s="128">
        <f t="shared" si="16"/>
        <v>0</v>
      </c>
      <c r="G18" s="128">
        <f t="shared" si="16"/>
        <v>0</v>
      </c>
      <c r="H18" s="128">
        <f t="shared" si="16"/>
        <v>0</v>
      </c>
      <c r="I18" s="128">
        <f t="shared" si="16"/>
        <v>0</v>
      </c>
      <c r="J18" s="129">
        <f>+IFERROR((H18/G18),0)</f>
        <v>0</v>
      </c>
    </row>
    <row r="19" spans="1:10">
      <c r="A19" s="130">
        <v>3</v>
      </c>
      <c r="B19" s="131"/>
      <c r="C19" s="132"/>
      <c r="D19" s="133" t="s">
        <v>175</v>
      </c>
      <c r="E19" s="134">
        <f t="shared" ref="E19" si="17">SUM(E20:E21)</f>
        <v>0</v>
      </c>
      <c r="F19" s="134">
        <f t="shared" ref="F19:G19" si="18">SUM(F20:F21)</f>
        <v>0</v>
      </c>
      <c r="G19" s="134">
        <f t="shared" si="18"/>
        <v>0</v>
      </c>
      <c r="H19" s="134">
        <f t="shared" ref="H19:I19" si="19">SUM(H20:H21)</f>
        <v>0</v>
      </c>
      <c r="I19" s="134">
        <f t="shared" si="19"/>
        <v>0</v>
      </c>
      <c r="J19" s="135">
        <f>+IFERROR((H19/G19),0)</f>
        <v>0</v>
      </c>
    </row>
    <row r="20" spans="1:10">
      <c r="A20" s="136">
        <v>32</v>
      </c>
      <c r="B20" s="137"/>
      <c r="C20" s="138"/>
      <c r="D20" s="133" t="s">
        <v>176</v>
      </c>
      <c r="E20" s="139">
        <v>0</v>
      </c>
      <c r="F20" s="139">
        <v>0</v>
      </c>
      <c r="G20" s="139">
        <v>0</v>
      </c>
      <c r="H20" s="139">
        <v>0</v>
      </c>
      <c r="I20" s="139">
        <f>+G20-H20</f>
        <v>0</v>
      </c>
      <c r="J20" s="140">
        <f>+IFERROR((H20/G20),0)</f>
        <v>0</v>
      </c>
    </row>
    <row r="21" spans="1:10" ht="25.5">
      <c r="A21" s="136">
        <v>37</v>
      </c>
      <c r="B21" s="137"/>
      <c r="C21" s="138"/>
      <c r="D21" s="133" t="s">
        <v>183</v>
      </c>
      <c r="E21" s="139">
        <v>0</v>
      </c>
      <c r="F21" s="139">
        <v>0</v>
      </c>
      <c r="G21" s="139">
        <v>0</v>
      </c>
      <c r="H21" s="139">
        <v>0</v>
      </c>
      <c r="I21" s="139">
        <f>+G21-H21</f>
        <v>0</v>
      </c>
      <c r="J21" s="140">
        <f>+IFERROR((H21/G21),0)</f>
        <v>0</v>
      </c>
    </row>
    <row r="22" spans="1:10">
      <c r="A22" s="136">
        <v>38</v>
      </c>
      <c r="B22" s="137"/>
      <c r="C22" s="138"/>
      <c r="D22" s="133" t="s">
        <v>165</v>
      </c>
      <c r="E22" s="134">
        <v>0</v>
      </c>
      <c r="F22" s="134">
        <v>0</v>
      </c>
      <c r="G22" s="134">
        <v>0</v>
      </c>
      <c r="H22" s="134">
        <v>0</v>
      </c>
      <c r="I22" s="134">
        <f>+G22-H22</f>
        <v>0</v>
      </c>
      <c r="J22" s="140">
        <f>+IFERROR((H22/G22),0)</f>
        <v>0</v>
      </c>
    </row>
    <row r="23" spans="1:10">
      <c r="A23" s="130">
        <v>4</v>
      </c>
      <c r="B23" s="131"/>
      <c r="C23" s="132"/>
      <c r="D23" s="133" t="s">
        <v>184</v>
      </c>
      <c r="E23" s="134">
        <f t="shared" ref="E23:I23" si="20">+E24</f>
        <v>0</v>
      </c>
      <c r="F23" s="134">
        <f t="shared" si="20"/>
        <v>0</v>
      </c>
      <c r="G23" s="134">
        <f t="shared" si="20"/>
        <v>0</v>
      </c>
      <c r="H23" s="134">
        <f t="shared" si="20"/>
        <v>0</v>
      </c>
      <c r="I23" s="134">
        <f t="shared" si="20"/>
        <v>0</v>
      </c>
      <c r="J23" s="135">
        <f>+IFERROR((H23/G23),0)</f>
        <v>0</v>
      </c>
    </row>
    <row r="24" spans="1:10">
      <c r="A24" s="136">
        <v>42</v>
      </c>
      <c r="B24" s="137"/>
      <c r="C24" s="138"/>
      <c r="D24" s="133" t="s">
        <v>38</v>
      </c>
      <c r="E24" s="139"/>
      <c r="F24" s="139">
        <v>0</v>
      </c>
      <c r="G24" s="139">
        <v>0</v>
      </c>
      <c r="H24" s="139">
        <v>0</v>
      </c>
      <c r="I24" s="139">
        <f>+G24-H24</f>
        <v>0</v>
      </c>
      <c r="J24" s="140">
        <f>+IFERROR((H24/G24),0)</f>
        <v>0</v>
      </c>
    </row>
    <row r="25" spans="1:10">
      <c r="A25" s="124">
        <v>29</v>
      </c>
      <c r="B25" s="125"/>
      <c r="C25" s="126"/>
      <c r="D25" s="127" t="s">
        <v>185</v>
      </c>
      <c r="E25" s="128">
        <f t="shared" ref="E25:I25" si="21">+E26</f>
        <v>3350.5740261463925</v>
      </c>
      <c r="F25" s="128">
        <f>+F26</f>
        <v>0</v>
      </c>
      <c r="G25" s="128">
        <f>+G26</f>
        <v>0</v>
      </c>
      <c r="H25" s="128">
        <f t="shared" si="21"/>
        <v>791.02</v>
      </c>
      <c r="I25" s="128">
        <f t="shared" si="21"/>
        <v>-791.02</v>
      </c>
      <c r="J25" s="129">
        <f>+IFERROR((H25/G25),0)</f>
        <v>0</v>
      </c>
    </row>
    <row r="26" spans="1:10">
      <c r="A26" s="130">
        <v>3</v>
      </c>
      <c r="B26" s="131"/>
      <c r="C26" s="132"/>
      <c r="D26" s="133" t="s">
        <v>175</v>
      </c>
      <c r="E26" s="134">
        <f t="shared" ref="E26" si="22">SUM(E27:E28)</f>
        <v>3350.5740261463925</v>
      </c>
      <c r="F26" s="134">
        <f t="shared" ref="F26:I26" si="23">SUM(F27:F28)</f>
        <v>0</v>
      </c>
      <c r="G26" s="134">
        <f t="shared" ref="G26" si="24">SUM(G27:G28)</f>
        <v>0</v>
      </c>
      <c r="H26" s="134">
        <f t="shared" si="23"/>
        <v>791.02</v>
      </c>
      <c r="I26" s="134">
        <f t="shared" si="23"/>
        <v>-791.02</v>
      </c>
      <c r="J26" s="135">
        <f>+IFERROR((H26/G26),0)</f>
        <v>0</v>
      </c>
    </row>
    <row r="27" spans="1:10">
      <c r="A27" s="136">
        <v>31</v>
      </c>
      <c r="B27" s="137"/>
      <c r="C27" s="138"/>
      <c r="D27" s="133" t="s">
        <v>180</v>
      </c>
      <c r="E27" s="139">
        <f>SUM('[2]POSEBNI DIO-Projekti'!$K$96:$K$97)</f>
        <v>30.061716105912801</v>
      </c>
      <c r="F27" s="139">
        <v>0</v>
      </c>
      <c r="G27" s="139">
        <v>0</v>
      </c>
      <c r="H27" s="139">
        <v>6.05</v>
      </c>
      <c r="I27" s="139">
        <f>+G27-H27</f>
        <v>-6.05</v>
      </c>
      <c r="J27" s="140">
        <f>+IFERROR((H27/G27),0)</f>
        <v>0</v>
      </c>
    </row>
    <row r="28" spans="1:10">
      <c r="A28" s="136">
        <v>32</v>
      </c>
      <c r="B28" s="137"/>
      <c r="C28" s="138"/>
      <c r="D28" s="133" t="s">
        <v>176</v>
      </c>
      <c r="E28" s="139">
        <f>SUM('[2]POSEBNI DIO-Projekti'!$K$98:$K$110)</f>
        <v>3320.5123100404799</v>
      </c>
      <c r="F28" s="139">
        <v>0</v>
      </c>
      <c r="G28" s="139">
        <v>0</v>
      </c>
      <c r="H28" s="139">
        <v>784.97</v>
      </c>
      <c r="I28" s="139">
        <f>+G28-H28</f>
        <v>-784.97</v>
      </c>
      <c r="J28" s="140">
        <f>+IFERROR((H28/G28),0)</f>
        <v>0</v>
      </c>
    </row>
    <row r="29" spans="1:10">
      <c r="A29" s="124">
        <v>55</v>
      </c>
      <c r="B29" s="125"/>
      <c r="C29" s="126"/>
      <c r="D29" s="127" t="s">
        <v>16</v>
      </c>
      <c r="E29" s="128">
        <f t="shared" ref="E29" si="25">+E30+E35</f>
        <v>11269.257415886919</v>
      </c>
      <c r="F29" s="128">
        <f>+F30+F35</f>
        <v>20307</v>
      </c>
      <c r="G29" s="128">
        <f>+G30+G35</f>
        <v>20307</v>
      </c>
      <c r="H29" s="128">
        <f>+H30+H35</f>
        <v>19271.11</v>
      </c>
      <c r="I29" s="128">
        <f>+I30+I35</f>
        <v>1035.8899999999992</v>
      </c>
      <c r="J29" s="129">
        <f>+IFERROR((H29/G29),0)</f>
        <v>0.94898852612399665</v>
      </c>
    </row>
    <row r="30" spans="1:10">
      <c r="A30" s="130">
        <v>3</v>
      </c>
      <c r="B30" s="131"/>
      <c r="C30" s="132"/>
      <c r="D30" s="133" t="s">
        <v>175</v>
      </c>
      <c r="E30" s="134">
        <f t="shared" ref="E30" si="26">SUM(E31:E34)</f>
        <v>11081.404207313026</v>
      </c>
      <c r="F30" s="134">
        <f>SUM(F31:F34)</f>
        <v>18714</v>
      </c>
      <c r="G30" s="134">
        <f>SUM(G31:G34)</f>
        <v>18714</v>
      </c>
      <c r="H30" s="134">
        <f>SUM(H31:H34)</f>
        <v>19271.11</v>
      </c>
      <c r="I30" s="134">
        <f>SUM(I31:I34)</f>
        <v>-557.11000000000081</v>
      </c>
      <c r="J30" s="135">
        <f>+IFERROR((H30/G30),0)</f>
        <v>1.0297696911403227</v>
      </c>
    </row>
    <row r="31" spans="1:10">
      <c r="A31" s="136">
        <v>32</v>
      </c>
      <c r="B31" s="137"/>
      <c r="C31" s="138"/>
      <c r="D31" s="133" t="s">
        <v>176</v>
      </c>
      <c r="E31" s="139">
        <f>SUM('[2]POSEBNI DIO-Projekti'!$K$81:$K$89)</f>
        <v>1303.7826000398168</v>
      </c>
      <c r="F31" s="139">
        <v>796</v>
      </c>
      <c r="G31" s="139">
        <v>796</v>
      </c>
      <c r="H31" s="139">
        <v>367.85</v>
      </c>
      <c r="I31" s="139">
        <f>+G31-H31</f>
        <v>428.15</v>
      </c>
      <c r="J31" s="140">
        <f>+IFERROR((H31/G31),0)</f>
        <v>0.46212311557788949</v>
      </c>
    </row>
    <row r="32" spans="1:10">
      <c r="A32" s="136">
        <v>34</v>
      </c>
      <c r="B32" s="137"/>
      <c r="C32" s="138"/>
      <c r="D32" s="133" t="s">
        <v>177</v>
      </c>
      <c r="E32" s="139">
        <f>+'[2]POSEBNI DIO-Projekti'!$K$90</f>
        <v>13.5762160727321</v>
      </c>
      <c r="F32" s="139">
        <v>0</v>
      </c>
      <c r="G32" s="139">
        <v>0</v>
      </c>
      <c r="H32" s="139">
        <v>0</v>
      </c>
      <c r="I32" s="139">
        <f>+G32-H32</f>
        <v>0</v>
      </c>
      <c r="J32" s="140">
        <f>+IFERROR((H32/G32),0)</f>
        <v>0</v>
      </c>
    </row>
    <row r="33" spans="1:10" ht="25.5">
      <c r="A33" s="136">
        <v>37</v>
      </c>
      <c r="B33" s="137"/>
      <c r="C33" s="138"/>
      <c r="D33" s="133" t="s">
        <v>183</v>
      </c>
      <c r="E33" s="139">
        <f>+'[2]POSEBNI DIO-Projekti'!$K$91</f>
        <v>9764.0453912004778</v>
      </c>
      <c r="F33" s="139">
        <v>17918</v>
      </c>
      <c r="G33" s="139">
        <v>17918</v>
      </c>
      <c r="H33" s="139">
        <v>17088.04</v>
      </c>
      <c r="I33" s="139">
        <f>+G33-H33</f>
        <v>829.95999999999913</v>
      </c>
      <c r="J33" s="140">
        <f>+IFERROR((H33/G33),0)</f>
        <v>0.95368009822524835</v>
      </c>
    </row>
    <row r="34" spans="1:10">
      <c r="A34" s="136">
        <v>38</v>
      </c>
      <c r="B34" s="137"/>
      <c r="C34" s="138"/>
      <c r="D34" s="133" t="s">
        <v>165</v>
      </c>
      <c r="E34" s="134">
        <v>0</v>
      </c>
      <c r="F34" s="134">
        <v>0</v>
      </c>
      <c r="G34" s="134">
        <v>0</v>
      </c>
      <c r="H34" s="134">
        <v>1815.22</v>
      </c>
      <c r="I34" s="134">
        <f>+G34-H34</f>
        <v>-1815.22</v>
      </c>
      <c r="J34" s="140">
        <f>+IFERROR((H34/G34),0)</f>
        <v>0</v>
      </c>
    </row>
    <row r="35" spans="1:10">
      <c r="A35" s="130">
        <v>4</v>
      </c>
      <c r="B35" s="131"/>
      <c r="C35" s="132"/>
      <c r="D35" s="133" t="s">
        <v>184</v>
      </c>
      <c r="E35" s="134">
        <f>+E36</f>
        <v>187.85320857389343</v>
      </c>
      <c r="F35" s="134">
        <f t="shared" ref="F35:I35" si="27">+F36</f>
        <v>1593</v>
      </c>
      <c r="G35" s="134">
        <f t="shared" si="27"/>
        <v>1593</v>
      </c>
      <c r="H35" s="134">
        <f t="shared" si="27"/>
        <v>0</v>
      </c>
      <c r="I35" s="134">
        <f t="shared" si="27"/>
        <v>1593</v>
      </c>
      <c r="J35" s="135">
        <f>+IFERROR((H35/G35),0)</f>
        <v>0</v>
      </c>
    </row>
    <row r="36" spans="1:10">
      <c r="A36" s="136">
        <v>42</v>
      </c>
      <c r="B36" s="137"/>
      <c r="C36" s="138"/>
      <c r="D36" s="133" t="s">
        <v>38</v>
      </c>
      <c r="E36" s="139">
        <f>+'[2]POSEBNI DIO-Projekti'!$K$94</f>
        <v>187.85320857389343</v>
      </c>
      <c r="F36" s="139">
        <v>1593</v>
      </c>
      <c r="G36" s="139">
        <v>1593</v>
      </c>
      <c r="H36" s="139">
        <v>0</v>
      </c>
      <c r="I36" s="139">
        <f>+G36-H36</f>
        <v>1593</v>
      </c>
      <c r="J36" s="140">
        <f>+IFERROR((H36/G36),0)</f>
        <v>0</v>
      </c>
    </row>
    <row r="37" spans="1:10" s="117" customFormat="1">
      <c r="A37" s="118" t="s">
        <v>186</v>
      </c>
      <c r="B37" s="119"/>
      <c r="C37" s="120"/>
      <c r="D37" s="121" t="s">
        <v>8</v>
      </c>
      <c r="E37" s="122">
        <f t="shared" ref="E37" si="28">+E38+E43+E49</f>
        <v>128983.76136439046</v>
      </c>
      <c r="F37" s="122">
        <f t="shared" ref="F37:I37" si="29">+F38+F43+F49</f>
        <v>252175</v>
      </c>
      <c r="G37" s="122">
        <f t="shared" ref="G37" si="30">+G38+G43+G49</f>
        <v>252175</v>
      </c>
      <c r="H37" s="122">
        <f t="shared" si="29"/>
        <v>125859.53</v>
      </c>
      <c r="I37" s="122">
        <f t="shared" si="29"/>
        <v>126315.47</v>
      </c>
      <c r="J37" s="123">
        <f>+IFERROR((H37/G37),0)</f>
        <v>0.49909598493109941</v>
      </c>
    </row>
    <row r="38" spans="1:10">
      <c r="A38" s="124">
        <v>11</v>
      </c>
      <c r="B38" s="125"/>
      <c r="C38" s="126"/>
      <c r="D38" s="127" t="s">
        <v>7</v>
      </c>
      <c r="E38" s="128">
        <f t="shared" ref="E38:I38" si="31">+E39</f>
        <v>82235.294976441699</v>
      </c>
      <c r="F38" s="128">
        <f t="shared" si="31"/>
        <v>172540</v>
      </c>
      <c r="G38" s="128">
        <f t="shared" si="31"/>
        <v>172540</v>
      </c>
      <c r="H38" s="128">
        <f t="shared" si="31"/>
        <v>97031.05</v>
      </c>
      <c r="I38" s="128">
        <f t="shared" si="31"/>
        <v>75508.95</v>
      </c>
      <c r="J38" s="129">
        <f>+IFERROR((H38/G38),0)</f>
        <v>0.56236843630462507</v>
      </c>
    </row>
    <row r="39" spans="1:10">
      <c r="A39" s="130">
        <v>3</v>
      </c>
      <c r="B39" s="131"/>
      <c r="C39" s="132"/>
      <c r="D39" s="133" t="s">
        <v>175</v>
      </c>
      <c r="E39" s="134">
        <f t="shared" ref="E39" si="32">SUM(E40:E42)</f>
        <v>82235.294976441699</v>
      </c>
      <c r="F39" s="134">
        <f t="shared" ref="F39:G39" si="33">SUM(F40:F42)</f>
        <v>172540</v>
      </c>
      <c r="G39" s="134">
        <f t="shared" si="33"/>
        <v>172540</v>
      </c>
      <c r="H39" s="134">
        <f t="shared" ref="H39:I39" si="34">SUM(H40:H42)</f>
        <v>97031.05</v>
      </c>
      <c r="I39" s="134">
        <f t="shared" si="34"/>
        <v>75508.95</v>
      </c>
      <c r="J39" s="135">
        <f>+IFERROR((H39/G39),0)</f>
        <v>0.56236843630462507</v>
      </c>
    </row>
    <row r="40" spans="1:10">
      <c r="A40" s="136">
        <v>31</v>
      </c>
      <c r="B40" s="137"/>
      <c r="C40" s="138"/>
      <c r="D40" s="133" t="s">
        <v>180</v>
      </c>
      <c r="E40" s="139">
        <f>SUM('[2]POSEBNI DIO-Projekti'!$K$113:$K$120)</f>
        <v>78200.256155020237</v>
      </c>
      <c r="F40" s="139">
        <v>159735</v>
      </c>
      <c r="G40" s="139">
        <v>159735</v>
      </c>
      <c r="H40" s="139">
        <v>90995.55</v>
      </c>
      <c r="I40" s="139">
        <f>+G40-H40</f>
        <v>68739.45</v>
      </c>
      <c r="J40" s="140">
        <f>+IFERROR((H40/G40),0)</f>
        <v>0.56966569630951269</v>
      </c>
    </row>
    <row r="41" spans="1:10">
      <c r="A41" s="136">
        <v>32</v>
      </c>
      <c r="B41" s="137"/>
      <c r="C41" s="138"/>
      <c r="D41" s="133" t="s">
        <v>176</v>
      </c>
      <c r="E41" s="139">
        <f>SUM('[2]POSEBNI DIO-Projekti'!$K$121:$K$124)</f>
        <v>4035.0388214214609</v>
      </c>
      <c r="F41" s="139">
        <v>12805</v>
      </c>
      <c r="G41" s="139">
        <v>12805</v>
      </c>
      <c r="H41" s="139">
        <v>6035.5</v>
      </c>
      <c r="I41" s="139">
        <f>+G41-H41</f>
        <v>6769.5</v>
      </c>
      <c r="J41" s="140">
        <f>+IFERROR((H41/G41),0)</f>
        <v>0.47133932057789923</v>
      </c>
    </row>
    <row r="42" spans="1:10">
      <c r="A42" s="136">
        <v>34</v>
      </c>
      <c r="B42" s="137"/>
      <c r="C42" s="138"/>
      <c r="D42" s="133" t="s">
        <v>177</v>
      </c>
      <c r="E42" s="139">
        <v>0</v>
      </c>
      <c r="F42" s="139">
        <v>0</v>
      </c>
      <c r="G42" s="139">
        <v>0</v>
      </c>
      <c r="H42" s="139">
        <v>0</v>
      </c>
      <c r="I42" s="139">
        <f>+G42-H42</f>
        <v>0</v>
      </c>
      <c r="J42" s="140">
        <f>+IFERROR((H42/G42),0)</f>
        <v>0</v>
      </c>
    </row>
    <row r="43" spans="1:10">
      <c r="A43" s="124">
        <v>55</v>
      </c>
      <c r="B43" s="125"/>
      <c r="C43" s="126"/>
      <c r="D43" s="127" t="s">
        <v>16</v>
      </c>
      <c r="E43" s="128">
        <f t="shared" ref="E43" si="35">+E44+E47</f>
        <v>46748.466387948763</v>
      </c>
      <c r="F43" s="128">
        <f t="shared" ref="F43:I43" si="36">+F44+F47</f>
        <v>79635</v>
      </c>
      <c r="G43" s="128">
        <f t="shared" ref="G43" si="37">+G44+G47</f>
        <v>79635</v>
      </c>
      <c r="H43" s="128">
        <f t="shared" si="36"/>
        <v>28828.48</v>
      </c>
      <c r="I43" s="128">
        <f t="shared" si="36"/>
        <v>50806.520000000004</v>
      </c>
      <c r="J43" s="129">
        <f>+IFERROR((H43/G43),0)</f>
        <v>0.36200765994851508</v>
      </c>
    </row>
    <row r="44" spans="1:10">
      <c r="A44" s="130">
        <v>3</v>
      </c>
      <c r="B44" s="131"/>
      <c r="C44" s="132"/>
      <c r="D44" s="133" t="s">
        <v>175</v>
      </c>
      <c r="E44" s="134">
        <f t="shared" ref="E44" si="38">+E45+E46</f>
        <v>32038.540049107436</v>
      </c>
      <c r="F44" s="134">
        <f t="shared" ref="F44:I44" si="39">+F45+F46</f>
        <v>65035</v>
      </c>
      <c r="G44" s="134">
        <f t="shared" ref="G44" si="40">+G45+G46</f>
        <v>65035</v>
      </c>
      <c r="H44" s="134">
        <f t="shared" si="39"/>
        <v>26329.919999999998</v>
      </c>
      <c r="I44" s="134">
        <f t="shared" si="39"/>
        <v>38705.08</v>
      </c>
      <c r="J44" s="135">
        <f>+IFERROR((H44/G44),0)</f>
        <v>0.40485769201199351</v>
      </c>
    </row>
    <row r="45" spans="1:10">
      <c r="A45" s="136">
        <v>31</v>
      </c>
      <c r="B45" s="137"/>
      <c r="C45" s="138"/>
      <c r="D45" s="133" t="s">
        <v>180</v>
      </c>
      <c r="E45" s="139">
        <v>0</v>
      </c>
      <c r="F45" s="139">
        <v>0</v>
      </c>
      <c r="G45" s="139">
        <v>0</v>
      </c>
      <c r="H45" s="139">
        <v>25.72</v>
      </c>
      <c r="I45" s="139">
        <f>+G45-H45</f>
        <v>-25.72</v>
      </c>
      <c r="J45" s="140">
        <f>+IFERROR((H45/G45),0)</f>
        <v>0</v>
      </c>
    </row>
    <row r="46" spans="1:10">
      <c r="A46" s="136">
        <v>32</v>
      </c>
      <c r="B46" s="137"/>
      <c r="C46" s="138"/>
      <c r="D46" s="133" t="s">
        <v>176</v>
      </c>
      <c r="E46" s="139">
        <f>SUM('[2]POSEBNI DIO-Projekti'!$K$130:$K$145)</f>
        <v>32038.540049107436</v>
      </c>
      <c r="F46" s="139">
        <v>65035</v>
      </c>
      <c r="G46" s="139">
        <v>65035</v>
      </c>
      <c r="H46" s="139">
        <v>26304.199999999997</v>
      </c>
      <c r="I46" s="139">
        <f>+G46-H46</f>
        <v>38730.800000000003</v>
      </c>
      <c r="J46" s="140">
        <f>+IFERROR((H46/G46),0)</f>
        <v>0.40446221265472432</v>
      </c>
    </row>
    <row r="47" spans="1:10">
      <c r="A47" s="130">
        <v>4</v>
      </c>
      <c r="B47" s="131"/>
      <c r="C47" s="132"/>
      <c r="D47" s="133" t="s">
        <v>184</v>
      </c>
      <c r="E47" s="134">
        <f t="shared" ref="E47:I47" si="41">+E48</f>
        <v>14709.926338841331</v>
      </c>
      <c r="F47" s="134">
        <f t="shared" si="41"/>
        <v>14600</v>
      </c>
      <c r="G47" s="134">
        <f t="shared" si="41"/>
        <v>14600</v>
      </c>
      <c r="H47" s="134">
        <f t="shared" si="41"/>
        <v>2498.56</v>
      </c>
      <c r="I47" s="134">
        <f t="shared" si="41"/>
        <v>12101.44</v>
      </c>
      <c r="J47" s="135">
        <f>+IFERROR((H47/G47),0)</f>
        <v>0.17113424657534246</v>
      </c>
    </row>
    <row r="48" spans="1:10">
      <c r="A48" s="136">
        <v>42</v>
      </c>
      <c r="B48" s="137"/>
      <c r="C48" s="138"/>
      <c r="D48" s="133" t="s">
        <v>38</v>
      </c>
      <c r="E48" s="139">
        <f>SUM('[2]POSEBNI DIO-Projekti'!$K$146:$K$150)</f>
        <v>14709.926338841331</v>
      </c>
      <c r="F48" s="139">
        <v>14600</v>
      </c>
      <c r="G48" s="139">
        <v>14600</v>
      </c>
      <c r="H48" s="139">
        <v>2498.56</v>
      </c>
      <c r="I48" s="139">
        <f>+G48-H48</f>
        <v>12101.44</v>
      </c>
      <c r="J48" s="140">
        <f>+IFERROR((H48/G48),0)</f>
        <v>0.17113424657534246</v>
      </c>
    </row>
    <row r="49" spans="1:10">
      <c r="A49" s="124">
        <v>29</v>
      </c>
      <c r="B49" s="125"/>
      <c r="C49" s="126"/>
      <c r="D49" s="127" t="s">
        <v>185</v>
      </c>
      <c r="E49" s="128">
        <f t="shared" ref="E49" si="42">+E50+E52</f>
        <v>0</v>
      </c>
      <c r="F49" s="128">
        <f t="shared" ref="F49:I49" si="43">+F50+F52</f>
        <v>0</v>
      </c>
      <c r="G49" s="128">
        <f t="shared" ref="G49" si="44">+G50+G52</f>
        <v>0</v>
      </c>
      <c r="H49" s="128">
        <f t="shared" si="43"/>
        <v>0</v>
      </c>
      <c r="I49" s="128">
        <f t="shared" si="43"/>
        <v>0</v>
      </c>
      <c r="J49" s="129">
        <f>+IFERROR((H49/G49),0)</f>
        <v>0</v>
      </c>
    </row>
    <row r="50" spans="1:10">
      <c r="A50" s="130">
        <v>3</v>
      </c>
      <c r="B50" s="131"/>
      <c r="C50" s="132"/>
      <c r="D50" s="133" t="s">
        <v>175</v>
      </c>
      <c r="E50" s="134">
        <f t="shared" ref="E50:I50" si="45">+E51</f>
        <v>0</v>
      </c>
      <c r="F50" s="134">
        <f t="shared" si="45"/>
        <v>0</v>
      </c>
      <c r="G50" s="134">
        <f t="shared" si="45"/>
        <v>0</v>
      </c>
      <c r="H50" s="134">
        <f t="shared" si="45"/>
        <v>0</v>
      </c>
      <c r="I50" s="134">
        <f t="shared" si="45"/>
        <v>0</v>
      </c>
      <c r="J50" s="135">
        <f>+IFERROR((H50/G50),0)</f>
        <v>0</v>
      </c>
    </row>
    <row r="51" spans="1:10">
      <c r="A51" s="136">
        <v>32</v>
      </c>
      <c r="B51" s="137"/>
      <c r="C51" s="138"/>
      <c r="D51" s="133" t="s">
        <v>176</v>
      </c>
      <c r="E51" s="134">
        <v>0</v>
      </c>
      <c r="F51" s="134">
        <v>0</v>
      </c>
      <c r="G51" s="134">
        <v>0</v>
      </c>
      <c r="H51" s="134">
        <v>0</v>
      </c>
      <c r="I51" s="134">
        <f>+G51-H51</f>
        <v>0</v>
      </c>
      <c r="J51" s="135">
        <f>+IFERROR((H51/G51),0)</f>
        <v>0</v>
      </c>
    </row>
    <row r="52" spans="1:10">
      <c r="A52" s="130">
        <v>4</v>
      </c>
      <c r="B52" s="131"/>
      <c r="C52" s="132"/>
      <c r="D52" s="133" t="s">
        <v>184</v>
      </c>
      <c r="E52" s="134">
        <f t="shared" ref="E52:I52" si="46">+E53</f>
        <v>0</v>
      </c>
      <c r="F52" s="134">
        <f t="shared" si="46"/>
        <v>0</v>
      </c>
      <c r="G52" s="134">
        <f t="shared" si="46"/>
        <v>0</v>
      </c>
      <c r="H52" s="134">
        <f t="shared" si="46"/>
        <v>0</v>
      </c>
      <c r="I52" s="134">
        <f t="shared" si="46"/>
        <v>0</v>
      </c>
      <c r="J52" s="135">
        <f>+IFERROR((H52/G52),0)</f>
        <v>0</v>
      </c>
    </row>
    <row r="53" spans="1:10">
      <c r="A53" s="136">
        <v>42</v>
      </c>
      <c r="B53" s="137"/>
      <c r="C53" s="138"/>
      <c r="D53" s="133" t="s">
        <v>38</v>
      </c>
      <c r="E53" s="134">
        <v>0</v>
      </c>
      <c r="F53" s="134"/>
      <c r="G53" s="134"/>
      <c r="H53" s="134"/>
      <c r="I53" s="134">
        <f>+G53-H53</f>
        <v>0</v>
      </c>
      <c r="J53" s="135">
        <f>+IFERROR((H53/G53),0)</f>
        <v>0</v>
      </c>
    </row>
    <row r="54" spans="1:10" s="117" customFormat="1">
      <c r="A54" s="118" t="s">
        <v>187</v>
      </c>
      <c r="B54" s="119"/>
      <c r="C54" s="120"/>
      <c r="D54" s="121" t="s">
        <v>10</v>
      </c>
      <c r="E54" s="122">
        <f t="shared" ref="E54:I55" si="47">+E55</f>
        <v>10043.49857322981</v>
      </c>
      <c r="F54" s="122">
        <f t="shared" si="47"/>
        <v>21767</v>
      </c>
      <c r="G54" s="122">
        <f t="shared" si="47"/>
        <v>21767</v>
      </c>
      <c r="H54" s="122">
        <f t="shared" si="47"/>
        <v>16148.1</v>
      </c>
      <c r="I54" s="122">
        <f t="shared" si="47"/>
        <v>5618.9000000000005</v>
      </c>
      <c r="J54" s="123">
        <f>+IFERROR((H54/G54),0)</f>
        <v>0.74186153351403505</v>
      </c>
    </row>
    <row r="55" spans="1:10">
      <c r="A55" s="124">
        <v>11</v>
      </c>
      <c r="B55" s="125"/>
      <c r="C55" s="126"/>
      <c r="D55" s="127" t="s">
        <v>7</v>
      </c>
      <c r="E55" s="128">
        <f t="shared" si="47"/>
        <v>10043.49857322981</v>
      </c>
      <c r="F55" s="128">
        <f t="shared" si="47"/>
        <v>21767</v>
      </c>
      <c r="G55" s="128">
        <f t="shared" si="47"/>
        <v>21767</v>
      </c>
      <c r="H55" s="128">
        <f t="shared" si="47"/>
        <v>16148.1</v>
      </c>
      <c r="I55" s="128">
        <f t="shared" si="47"/>
        <v>5618.9000000000005</v>
      </c>
      <c r="J55" s="129">
        <f>+IFERROR((H55/G55),0)</f>
        <v>0.74186153351403505</v>
      </c>
    </row>
    <row r="56" spans="1:10">
      <c r="A56" s="130">
        <v>3</v>
      </c>
      <c r="B56" s="131"/>
      <c r="C56" s="132"/>
      <c r="D56" s="133" t="s">
        <v>175</v>
      </c>
      <c r="E56" s="134">
        <f t="shared" ref="E56" si="48">SUM(E57:E58)</f>
        <v>10043.49857322981</v>
      </c>
      <c r="F56" s="134">
        <f t="shared" ref="F56:G56" si="49">SUM(F57:F58)</f>
        <v>21767</v>
      </c>
      <c r="G56" s="134">
        <f t="shared" si="49"/>
        <v>21767</v>
      </c>
      <c r="H56" s="134">
        <f t="shared" ref="H56:I56" si="50">SUM(H57:H58)</f>
        <v>16148.1</v>
      </c>
      <c r="I56" s="134">
        <f t="shared" si="50"/>
        <v>5618.9000000000005</v>
      </c>
      <c r="J56" s="135">
        <f>+IFERROR((H56/G56),0)</f>
        <v>0.74186153351403505</v>
      </c>
    </row>
    <row r="57" spans="1:10">
      <c r="A57" s="136">
        <v>31</v>
      </c>
      <c r="B57" s="137"/>
      <c r="C57" s="138"/>
      <c r="D57" s="133" t="s">
        <v>180</v>
      </c>
      <c r="E57" s="139">
        <f>SUM('[2]POSEBNI DIO-Projekti'!$K$161:$K$165)</f>
        <v>9522.6942730108167</v>
      </c>
      <c r="F57" s="139">
        <v>20418</v>
      </c>
      <c r="G57" s="139">
        <v>20418</v>
      </c>
      <c r="H57" s="139">
        <v>15326.23</v>
      </c>
      <c r="I57" s="139">
        <f>+G57-H57</f>
        <v>5091.7700000000004</v>
      </c>
      <c r="J57" s="140">
        <f>+IFERROR((H57/G57),0)</f>
        <v>0.75062346948770686</v>
      </c>
    </row>
    <row r="58" spans="1:10">
      <c r="A58" s="136">
        <v>32</v>
      </c>
      <c r="B58" s="137"/>
      <c r="C58" s="138"/>
      <c r="D58" s="133" t="s">
        <v>176</v>
      </c>
      <c r="E58" s="139">
        <f>SUM('[2]POSEBNI DIO-Projekti'!$K$166:$K$168)</f>
        <v>520.80430021899258</v>
      </c>
      <c r="F58" s="139">
        <v>1349</v>
      </c>
      <c r="G58" s="139">
        <v>1349</v>
      </c>
      <c r="H58" s="139">
        <v>821.87</v>
      </c>
      <c r="I58" s="139">
        <f>+G58-H58</f>
        <v>527.13</v>
      </c>
      <c r="J58" s="140">
        <f>+IFERROR((H58/G58),0)</f>
        <v>0.60924388435878429</v>
      </c>
    </row>
    <row r="59" spans="1:10" s="117" customFormat="1" ht="17.25" customHeight="1">
      <c r="A59" s="118" t="s">
        <v>188</v>
      </c>
      <c r="B59" s="119"/>
      <c r="C59" s="120"/>
      <c r="D59" s="121" t="s">
        <v>189</v>
      </c>
      <c r="E59" s="122">
        <f t="shared" ref="E59" si="51">+E60+E67+E64</f>
        <v>48526.223372486551</v>
      </c>
      <c r="F59" s="122">
        <f>+F60+F67+F64</f>
        <v>167231</v>
      </c>
      <c r="G59" s="122">
        <f>+G60+G67+G64</f>
        <v>167231</v>
      </c>
      <c r="H59" s="122">
        <f t="shared" ref="H59:I59" si="52">+H60+H67+H64</f>
        <v>103075.8</v>
      </c>
      <c r="I59" s="122">
        <f t="shared" si="52"/>
        <v>64155.199999999997</v>
      </c>
      <c r="J59" s="123">
        <f>+IFERROR((H59/G59),0)</f>
        <v>0.61636777870131731</v>
      </c>
    </row>
    <row r="60" spans="1:10">
      <c r="A60" s="124">
        <v>11</v>
      </c>
      <c r="B60" s="125"/>
      <c r="C60" s="126"/>
      <c r="D60" s="127" t="s">
        <v>7</v>
      </c>
      <c r="E60" s="128">
        <f t="shared" ref="E60:I60" si="53">+E61</f>
        <v>0</v>
      </c>
      <c r="F60" s="128">
        <f t="shared" si="53"/>
        <v>84942</v>
      </c>
      <c r="G60" s="128">
        <f t="shared" si="53"/>
        <v>84942</v>
      </c>
      <c r="H60" s="128">
        <f t="shared" si="53"/>
        <v>30249.51</v>
      </c>
      <c r="I60" s="128">
        <f t="shared" si="53"/>
        <v>54692.490000000005</v>
      </c>
      <c r="J60" s="129">
        <f>+IFERROR((H60/G60),0)</f>
        <v>0.35611958748322381</v>
      </c>
    </row>
    <row r="61" spans="1:10">
      <c r="A61" s="130">
        <v>3</v>
      </c>
      <c r="B61" s="131"/>
      <c r="C61" s="132"/>
      <c r="D61" s="133" t="s">
        <v>175</v>
      </c>
      <c r="E61" s="134">
        <f t="shared" ref="E61" si="54">+E62+E63</f>
        <v>0</v>
      </c>
      <c r="F61" s="134">
        <f t="shared" ref="F61:I61" si="55">+F62+F63</f>
        <v>84942</v>
      </c>
      <c r="G61" s="134">
        <f t="shared" ref="G61" si="56">+G62+G63</f>
        <v>84942</v>
      </c>
      <c r="H61" s="134">
        <f t="shared" si="55"/>
        <v>30249.51</v>
      </c>
      <c r="I61" s="134">
        <f t="shared" si="55"/>
        <v>54692.490000000005</v>
      </c>
      <c r="J61" s="135">
        <f>+IFERROR((H61/G61),0)</f>
        <v>0.35611958748322381</v>
      </c>
    </row>
    <row r="62" spans="1:10">
      <c r="A62" s="136">
        <v>31</v>
      </c>
      <c r="B62" s="137"/>
      <c r="C62" s="138"/>
      <c r="D62" s="133" t="s">
        <v>180</v>
      </c>
      <c r="E62" s="139">
        <v>0</v>
      </c>
      <c r="F62" s="139">
        <v>84942</v>
      </c>
      <c r="G62" s="139">
        <v>84942</v>
      </c>
      <c r="H62" s="139">
        <v>30249.51</v>
      </c>
      <c r="I62" s="139">
        <f>+G62-H62</f>
        <v>54692.490000000005</v>
      </c>
      <c r="J62" s="140">
        <f>+IFERROR((H62/G62),0)</f>
        <v>0.35611958748322381</v>
      </c>
    </row>
    <row r="63" spans="1:10">
      <c r="A63" s="136">
        <v>32</v>
      </c>
      <c r="B63" s="137"/>
      <c r="C63" s="138"/>
      <c r="D63" s="133" t="s">
        <v>176</v>
      </c>
      <c r="E63" s="139">
        <v>0</v>
      </c>
      <c r="F63" s="139">
        <v>0</v>
      </c>
      <c r="G63" s="139">
        <v>0</v>
      </c>
      <c r="H63" s="139">
        <v>0</v>
      </c>
      <c r="I63" s="139">
        <f>+G63-H63</f>
        <v>0</v>
      </c>
      <c r="J63" s="140">
        <f>+IFERROR((H63/G63),0)</f>
        <v>0</v>
      </c>
    </row>
    <row r="64" spans="1:10">
      <c r="A64" s="124">
        <v>22</v>
      </c>
      <c r="B64" s="125"/>
      <c r="C64" s="126"/>
      <c r="D64" s="127" t="s">
        <v>69</v>
      </c>
      <c r="E64" s="128">
        <f t="shared" ref="E64:I65" si="57">+E65</f>
        <v>0</v>
      </c>
      <c r="F64" s="128">
        <f>+F65</f>
        <v>0</v>
      </c>
      <c r="G64" s="128">
        <f>+G65</f>
        <v>0</v>
      </c>
      <c r="H64" s="128">
        <f t="shared" si="57"/>
        <v>0</v>
      </c>
      <c r="I64" s="128">
        <f t="shared" si="57"/>
        <v>0</v>
      </c>
      <c r="J64" s="129">
        <f>+IFERROR((H64/G64),0)</f>
        <v>0</v>
      </c>
    </row>
    <row r="65" spans="1:10">
      <c r="A65" s="130">
        <v>3</v>
      </c>
      <c r="B65" s="131"/>
      <c r="C65" s="132"/>
      <c r="D65" s="133" t="s">
        <v>175</v>
      </c>
      <c r="E65" s="134">
        <f t="shared" si="57"/>
        <v>0</v>
      </c>
      <c r="F65" s="134">
        <f>+F66</f>
        <v>0</v>
      </c>
      <c r="G65" s="134">
        <f>+G66</f>
        <v>0</v>
      </c>
      <c r="H65" s="134">
        <f t="shared" si="57"/>
        <v>0</v>
      </c>
      <c r="I65" s="134">
        <f t="shared" si="57"/>
        <v>0</v>
      </c>
      <c r="J65" s="135">
        <f>+IFERROR((H65/G65),0)</f>
        <v>0</v>
      </c>
    </row>
    <row r="66" spans="1:10">
      <c r="A66" s="136">
        <v>31</v>
      </c>
      <c r="B66" s="137"/>
      <c r="C66" s="138"/>
      <c r="D66" s="133" t="s">
        <v>180</v>
      </c>
      <c r="E66" s="139">
        <v>0</v>
      </c>
      <c r="F66" s="139">
        <v>0</v>
      </c>
      <c r="G66" s="139">
        <v>0</v>
      </c>
      <c r="H66" s="139">
        <v>0</v>
      </c>
      <c r="I66" s="139">
        <f>+G66-H66</f>
        <v>0</v>
      </c>
      <c r="J66" s="140">
        <f>+IFERROR((H66/G66),0)</f>
        <v>0</v>
      </c>
    </row>
    <row r="67" spans="1:10">
      <c r="A67" s="124">
        <v>44</v>
      </c>
      <c r="B67" s="125"/>
      <c r="C67" s="126"/>
      <c r="D67" s="127" t="s">
        <v>190</v>
      </c>
      <c r="E67" s="128">
        <f t="shared" ref="E67:I67" si="58">+E68</f>
        <v>48526.223372486551</v>
      </c>
      <c r="F67" s="128">
        <f t="shared" si="58"/>
        <v>82289</v>
      </c>
      <c r="G67" s="128">
        <f t="shared" si="58"/>
        <v>82289</v>
      </c>
      <c r="H67" s="128">
        <f t="shared" si="58"/>
        <v>72826.290000000008</v>
      </c>
      <c r="I67" s="128">
        <f t="shared" si="58"/>
        <v>9462.7099999999955</v>
      </c>
      <c r="J67" s="129">
        <f>+IFERROR((H67/G67),0)</f>
        <v>0.88500637995357834</v>
      </c>
    </row>
    <row r="68" spans="1:10">
      <c r="A68" s="130">
        <v>3</v>
      </c>
      <c r="B68" s="131"/>
      <c r="C68" s="132"/>
      <c r="D68" s="133" t="s">
        <v>175</v>
      </c>
      <c r="E68" s="134">
        <f t="shared" ref="E68" si="59">+E69+E70</f>
        <v>48526.223372486551</v>
      </c>
      <c r="F68" s="134">
        <f>+F69+F70</f>
        <v>82289</v>
      </c>
      <c r="G68" s="134">
        <f>+G69+G70</f>
        <v>82289</v>
      </c>
      <c r="H68" s="134">
        <f t="shared" ref="H68:I68" si="60">+H69+H70</f>
        <v>72826.290000000008</v>
      </c>
      <c r="I68" s="134">
        <f t="shared" si="60"/>
        <v>9462.7099999999955</v>
      </c>
      <c r="J68" s="135">
        <f>+IFERROR((H68/G68),0)</f>
        <v>0.88500637995357834</v>
      </c>
    </row>
    <row r="69" spans="1:10">
      <c r="A69" s="136">
        <v>31</v>
      </c>
      <c r="B69" s="137"/>
      <c r="C69" s="138"/>
      <c r="D69" s="133" t="s">
        <v>180</v>
      </c>
      <c r="E69" s="139">
        <f>SUM('[2]POSEBNI DIO-Projekti'!$K$176:$K$181)</f>
        <v>46308.425243878148</v>
      </c>
      <c r="F69" s="139">
        <v>78865</v>
      </c>
      <c r="G69" s="139">
        <v>78865</v>
      </c>
      <c r="H69" s="139">
        <v>68868.13</v>
      </c>
      <c r="I69" s="139">
        <f>+G69-H69</f>
        <v>9996.8699999999953</v>
      </c>
      <c r="J69" s="135">
        <f>+IFERROR((H69/G69),0)</f>
        <v>0.8732407278260319</v>
      </c>
    </row>
    <row r="70" spans="1:10">
      <c r="A70" s="136">
        <v>32</v>
      </c>
      <c r="B70" s="137"/>
      <c r="C70" s="138"/>
      <c r="D70" s="133" t="s">
        <v>176</v>
      </c>
      <c r="E70" s="134">
        <f>SUM('[2]POSEBNI DIO-Projekti'!$K$182:$K$183)</f>
        <v>2217.7981286084014</v>
      </c>
      <c r="F70" s="134">
        <v>3424</v>
      </c>
      <c r="G70" s="134">
        <v>3424</v>
      </c>
      <c r="H70" s="134">
        <v>3958.16</v>
      </c>
      <c r="I70" s="134">
        <f>+G70-H70</f>
        <v>-534.15999999999985</v>
      </c>
      <c r="J70" s="135">
        <f>+IFERROR((H70/G70),0)</f>
        <v>1.1560046728971962</v>
      </c>
    </row>
    <row r="71" spans="1:10" s="117" customFormat="1">
      <c r="A71" s="118" t="s">
        <v>191</v>
      </c>
      <c r="B71" s="119"/>
      <c r="C71" s="120"/>
      <c r="D71" s="121" t="s">
        <v>192</v>
      </c>
      <c r="E71" s="122">
        <f t="shared" ref="E71:I72" si="61">+E72</f>
        <v>0</v>
      </c>
      <c r="F71" s="122">
        <f t="shared" si="61"/>
        <v>0</v>
      </c>
      <c r="G71" s="122">
        <f t="shared" si="61"/>
        <v>0</v>
      </c>
      <c r="H71" s="122">
        <f t="shared" si="61"/>
        <v>712.84999999999991</v>
      </c>
      <c r="I71" s="122">
        <f t="shared" si="61"/>
        <v>-712.84999999999991</v>
      </c>
      <c r="J71" s="123">
        <f>+IFERROR((H71/G71),0)</f>
        <v>0</v>
      </c>
    </row>
    <row r="72" spans="1:10">
      <c r="A72" s="124">
        <v>55</v>
      </c>
      <c r="B72" s="125"/>
      <c r="C72" s="126"/>
      <c r="D72" s="127" t="s">
        <v>16</v>
      </c>
      <c r="E72" s="128">
        <f t="shared" si="61"/>
        <v>0</v>
      </c>
      <c r="F72" s="128">
        <f t="shared" si="61"/>
        <v>0</v>
      </c>
      <c r="G72" s="128">
        <f t="shared" si="61"/>
        <v>0</v>
      </c>
      <c r="H72" s="128">
        <f t="shared" si="61"/>
        <v>712.84999999999991</v>
      </c>
      <c r="I72" s="128">
        <f t="shared" si="61"/>
        <v>-712.84999999999991</v>
      </c>
      <c r="J72" s="129">
        <f>+IFERROR((H72/G72),0)</f>
        <v>0</v>
      </c>
    </row>
    <row r="73" spans="1:10">
      <c r="A73" s="130">
        <v>3</v>
      </c>
      <c r="B73" s="131"/>
      <c r="C73" s="132"/>
      <c r="D73" s="133" t="s">
        <v>175</v>
      </c>
      <c r="E73" s="134">
        <f t="shared" ref="E73" si="62">SUM(E74:E75)</f>
        <v>0</v>
      </c>
      <c r="F73" s="134">
        <f>SUM(F74:F75)</f>
        <v>0</v>
      </c>
      <c r="G73" s="134">
        <f>SUM(G74:G75)</f>
        <v>0</v>
      </c>
      <c r="H73" s="134">
        <f t="shared" ref="H73:I73" si="63">SUM(H74:H75)</f>
        <v>712.84999999999991</v>
      </c>
      <c r="I73" s="134">
        <f t="shared" si="63"/>
        <v>-712.84999999999991</v>
      </c>
      <c r="J73" s="135">
        <f>+IFERROR((H73/G73),0)</f>
        <v>0</v>
      </c>
    </row>
    <row r="74" spans="1:10">
      <c r="A74" s="136">
        <v>31</v>
      </c>
      <c r="B74" s="137"/>
      <c r="C74" s="138"/>
      <c r="D74" s="133" t="s">
        <v>180</v>
      </c>
      <c r="E74" s="134">
        <v>0</v>
      </c>
      <c r="F74" s="134">
        <v>0</v>
      </c>
      <c r="G74" s="134">
        <v>0</v>
      </c>
      <c r="H74" s="134">
        <v>0</v>
      </c>
      <c r="I74" s="134">
        <f>+G74-H74</f>
        <v>0</v>
      </c>
      <c r="J74" s="135">
        <f>+IFERROR((H74/G74),0)</f>
        <v>0</v>
      </c>
    </row>
    <row r="75" spans="1:10">
      <c r="A75" s="136">
        <v>32</v>
      </c>
      <c r="B75" s="137"/>
      <c r="C75" s="138"/>
      <c r="D75" s="133" t="s">
        <v>176</v>
      </c>
      <c r="E75" s="139">
        <v>0</v>
      </c>
      <c r="F75" s="139">
        <v>0</v>
      </c>
      <c r="G75" s="139">
        <v>0</v>
      </c>
      <c r="H75" s="139">
        <v>712.84999999999991</v>
      </c>
      <c r="I75" s="139">
        <f>+G75-H75</f>
        <v>-712.84999999999991</v>
      </c>
      <c r="J75" s="140">
        <f>+IFERROR((H75/G75),0)</f>
        <v>0</v>
      </c>
    </row>
    <row r="76" spans="1:10" s="117" customFormat="1">
      <c r="A76" s="118" t="s">
        <v>193</v>
      </c>
      <c r="B76" s="119"/>
      <c r="C76" s="120"/>
      <c r="D76" s="121" t="s">
        <v>15</v>
      </c>
      <c r="E76" s="122">
        <f t="shared" ref="E76:I82" si="64">+E77</f>
        <v>0</v>
      </c>
      <c r="F76" s="122">
        <f t="shared" si="64"/>
        <v>45126</v>
      </c>
      <c r="G76" s="122">
        <f t="shared" si="64"/>
        <v>45126</v>
      </c>
      <c r="H76" s="122">
        <f t="shared" si="64"/>
        <v>0</v>
      </c>
      <c r="I76" s="122">
        <f t="shared" si="64"/>
        <v>45126</v>
      </c>
      <c r="J76" s="123">
        <f>+IFERROR((H76/G76),0)</f>
        <v>0</v>
      </c>
    </row>
    <row r="77" spans="1:10">
      <c r="A77" s="124">
        <v>55</v>
      </c>
      <c r="B77" s="125"/>
      <c r="C77" s="126"/>
      <c r="D77" s="127" t="s">
        <v>16</v>
      </c>
      <c r="E77" s="128">
        <f t="shared" si="64"/>
        <v>0</v>
      </c>
      <c r="F77" s="128">
        <f t="shared" si="64"/>
        <v>45126</v>
      </c>
      <c r="G77" s="128">
        <f t="shared" si="64"/>
        <v>45126</v>
      </c>
      <c r="H77" s="128">
        <f t="shared" si="64"/>
        <v>0</v>
      </c>
      <c r="I77" s="128">
        <f t="shared" si="64"/>
        <v>45126</v>
      </c>
      <c r="J77" s="129">
        <f>+IFERROR((H77/G77),0)</f>
        <v>0</v>
      </c>
    </row>
    <row r="78" spans="1:10">
      <c r="A78" s="130">
        <v>4</v>
      </c>
      <c r="B78" s="131"/>
      <c r="C78" s="132"/>
      <c r="D78" s="133" t="s">
        <v>184</v>
      </c>
      <c r="E78" s="134">
        <f t="shared" si="64"/>
        <v>0</v>
      </c>
      <c r="F78" s="134">
        <f t="shared" si="64"/>
        <v>45126</v>
      </c>
      <c r="G78" s="134">
        <f t="shared" si="64"/>
        <v>45126</v>
      </c>
      <c r="H78" s="134">
        <f t="shared" si="64"/>
        <v>0</v>
      </c>
      <c r="I78" s="134">
        <f t="shared" si="64"/>
        <v>45126</v>
      </c>
      <c r="J78" s="135">
        <f>+IFERROR((H78/G78),0)</f>
        <v>0</v>
      </c>
    </row>
    <row r="79" spans="1:10">
      <c r="A79" s="136">
        <v>42</v>
      </c>
      <c r="B79" s="137"/>
      <c r="C79" s="138"/>
      <c r="D79" s="133" t="s">
        <v>38</v>
      </c>
      <c r="E79" s="134">
        <v>0</v>
      </c>
      <c r="F79" s="134">
        <v>45126</v>
      </c>
      <c r="G79" s="134">
        <v>45126</v>
      </c>
      <c r="H79" s="134">
        <v>0</v>
      </c>
      <c r="I79" s="134">
        <f>+G79-H79</f>
        <v>45126</v>
      </c>
      <c r="J79" s="135">
        <f>+IFERROR((H79/G79),0)</f>
        <v>0</v>
      </c>
    </row>
    <row r="80" spans="1:10" s="117" customFormat="1">
      <c r="A80" s="118" t="s">
        <v>194</v>
      </c>
      <c r="B80" s="119"/>
      <c r="C80" s="120"/>
      <c r="D80" s="121" t="s">
        <v>195</v>
      </c>
      <c r="E80" s="122">
        <f t="shared" si="64"/>
        <v>0</v>
      </c>
      <c r="F80" s="122">
        <f t="shared" si="64"/>
        <v>92850</v>
      </c>
      <c r="G80" s="122">
        <f t="shared" si="64"/>
        <v>92850</v>
      </c>
      <c r="H80" s="122">
        <f t="shared" si="64"/>
        <v>75927.62</v>
      </c>
      <c r="I80" s="122">
        <f t="shared" si="64"/>
        <v>16922.380000000005</v>
      </c>
      <c r="J80" s="123">
        <f>+IFERROR((H80/G80),0)</f>
        <v>0.81774496499730742</v>
      </c>
    </row>
    <row r="81" spans="1:10">
      <c r="A81" s="124">
        <v>55</v>
      </c>
      <c r="B81" s="125"/>
      <c r="C81" s="126"/>
      <c r="D81" s="127" t="s">
        <v>16</v>
      </c>
      <c r="E81" s="128">
        <f t="shared" si="64"/>
        <v>0</v>
      </c>
      <c r="F81" s="128">
        <f t="shared" si="64"/>
        <v>92850</v>
      </c>
      <c r="G81" s="128">
        <f t="shared" si="64"/>
        <v>92850</v>
      </c>
      <c r="H81" s="128">
        <f t="shared" si="64"/>
        <v>75927.62</v>
      </c>
      <c r="I81" s="128">
        <f t="shared" si="64"/>
        <v>16922.380000000005</v>
      </c>
      <c r="J81" s="129">
        <f>+IFERROR((H81/G81),0)</f>
        <v>0.81774496499730742</v>
      </c>
    </row>
    <row r="82" spans="1:10">
      <c r="A82" s="130">
        <v>3</v>
      </c>
      <c r="B82" s="131"/>
      <c r="C82" s="132"/>
      <c r="D82" s="133" t="s">
        <v>175</v>
      </c>
      <c r="E82" s="134">
        <f t="shared" si="64"/>
        <v>0</v>
      </c>
      <c r="F82" s="134">
        <f t="shared" si="64"/>
        <v>92850</v>
      </c>
      <c r="G82" s="134">
        <f t="shared" si="64"/>
        <v>92850</v>
      </c>
      <c r="H82" s="134">
        <f t="shared" si="64"/>
        <v>75927.62</v>
      </c>
      <c r="I82" s="134">
        <f t="shared" si="64"/>
        <v>16922.380000000005</v>
      </c>
      <c r="J82" s="135">
        <f>+IFERROR((H82/G82),0)</f>
        <v>0.81774496499730742</v>
      </c>
    </row>
    <row r="83" spans="1:10">
      <c r="A83" s="136">
        <v>32</v>
      </c>
      <c r="B83" s="137"/>
      <c r="C83" s="138"/>
      <c r="D83" s="133" t="s">
        <v>180</v>
      </c>
      <c r="E83" s="134">
        <v>0</v>
      </c>
      <c r="F83" s="134">
        <v>92850</v>
      </c>
      <c r="G83" s="134">
        <v>92850</v>
      </c>
      <c r="H83" s="134">
        <v>75927.62</v>
      </c>
      <c r="I83" s="134">
        <f>+G83-H83</f>
        <v>16922.380000000005</v>
      </c>
      <c r="J83" s="135">
        <f>+IFERROR((H83/G83),0)</f>
        <v>0.81774496499730742</v>
      </c>
    </row>
    <row r="84" spans="1:10" s="117" customFormat="1">
      <c r="A84" s="118" t="s">
        <v>196</v>
      </c>
      <c r="B84" s="119"/>
      <c r="C84" s="120"/>
      <c r="D84" s="121" t="s">
        <v>11</v>
      </c>
      <c r="E84" s="122">
        <f t="shared" ref="E84" si="65">+E85+E88</f>
        <v>4201.2993562943784</v>
      </c>
      <c r="F84" s="122">
        <f t="shared" ref="F84:I84" si="66">+F85+F88</f>
        <v>7034</v>
      </c>
      <c r="G84" s="122">
        <f t="shared" ref="G84" si="67">+G85+G88</f>
        <v>7034</v>
      </c>
      <c r="H84" s="122">
        <f t="shared" si="66"/>
        <v>3630.11</v>
      </c>
      <c r="I84" s="122">
        <f t="shared" si="66"/>
        <v>3403.89</v>
      </c>
      <c r="J84" s="123">
        <f>+IFERROR((H84/G84),0)</f>
        <v>0.51608046630651128</v>
      </c>
    </row>
    <row r="85" spans="1:10">
      <c r="A85" s="124">
        <v>42</v>
      </c>
      <c r="B85" s="125"/>
      <c r="C85" s="126"/>
      <c r="D85" s="127" t="s">
        <v>144</v>
      </c>
      <c r="E85" s="128">
        <f t="shared" ref="E85:I86" si="68">+E86</f>
        <v>0</v>
      </c>
      <c r="F85" s="128">
        <f t="shared" si="68"/>
        <v>2522</v>
      </c>
      <c r="G85" s="128">
        <f t="shared" si="68"/>
        <v>2522</v>
      </c>
      <c r="H85" s="128">
        <f t="shared" si="68"/>
        <v>172.86</v>
      </c>
      <c r="I85" s="128">
        <f t="shared" si="68"/>
        <v>2349.14</v>
      </c>
      <c r="J85" s="129">
        <f>+IFERROR((H85/G85),0)</f>
        <v>6.8540840602696274E-2</v>
      </c>
    </row>
    <row r="86" spans="1:10">
      <c r="A86" s="130">
        <v>3</v>
      </c>
      <c r="B86" s="131"/>
      <c r="C86" s="132"/>
      <c r="D86" s="133" t="s">
        <v>175</v>
      </c>
      <c r="E86" s="134">
        <f t="shared" si="68"/>
        <v>0</v>
      </c>
      <c r="F86" s="134">
        <f t="shared" si="68"/>
        <v>2522</v>
      </c>
      <c r="G86" s="134">
        <f t="shared" si="68"/>
        <v>2522</v>
      </c>
      <c r="H86" s="134">
        <f t="shared" si="68"/>
        <v>172.86</v>
      </c>
      <c r="I86" s="134">
        <f t="shared" si="68"/>
        <v>2349.14</v>
      </c>
      <c r="J86" s="135">
        <f>+IFERROR((H86/G86),0)</f>
        <v>6.8540840602696274E-2</v>
      </c>
    </row>
    <row r="87" spans="1:10">
      <c r="A87" s="136">
        <v>32</v>
      </c>
      <c r="B87" s="137"/>
      <c r="C87" s="138"/>
      <c r="D87" s="133" t="s">
        <v>176</v>
      </c>
      <c r="E87" s="139">
        <v>0</v>
      </c>
      <c r="F87" s="139">
        <v>2522</v>
      </c>
      <c r="G87" s="139">
        <v>2522</v>
      </c>
      <c r="H87" s="139">
        <v>172.86</v>
      </c>
      <c r="I87" s="139">
        <f>+G87-H87</f>
        <v>2349.14</v>
      </c>
      <c r="J87" s="140">
        <f>+IFERROR((H87/G87),0)</f>
        <v>6.8540840602696274E-2</v>
      </c>
    </row>
    <row r="88" spans="1:10">
      <c r="A88" s="124">
        <v>44</v>
      </c>
      <c r="B88" s="125"/>
      <c r="C88" s="126"/>
      <c r="D88" s="127" t="s">
        <v>190</v>
      </c>
      <c r="E88" s="128">
        <f t="shared" ref="E88:I89" si="69">+E89</f>
        <v>4201.2993562943784</v>
      </c>
      <c r="F88" s="128">
        <f t="shared" si="69"/>
        <v>4512</v>
      </c>
      <c r="G88" s="128">
        <f t="shared" si="69"/>
        <v>4512</v>
      </c>
      <c r="H88" s="128">
        <f t="shared" si="69"/>
        <v>3457.25</v>
      </c>
      <c r="I88" s="128">
        <f t="shared" si="69"/>
        <v>1054.75</v>
      </c>
      <c r="J88" s="129">
        <f>+IFERROR((H88/G88),0)</f>
        <v>0.76623448581560283</v>
      </c>
    </row>
    <row r="89" spans="1:10">
      <c r="A89" s="130">
        <v>3</v>
      </c>
      <c r="B89" s="131"/>
      <c r="C89" s="132"/>
      <c r="D89" s="133" t="s">
        <v>175</v>
      </c>
      <c r="E89" s="134">
        <f t="shared" si="69"/>
        <v>4201.2993562943784</v>
      </c>
      <c r="F89" s="134">
        <f t="shared" si="69"/>
        <v>4512</v>
      </c>
      <c r="G89" s="134">
        <f t="shared" si="69"/>
        <v>4512</v>
      </c>
      <c r="H89" s="134">
        <f t="shared" si="69"/>
        <v>3457.25</v>
      </c>
      <c r="I89" s="134">
        <f t="shared" si="69"/>
        <v>1054.75</v>
      </c>
      <c r="J89" s="135">
        <f>+IFERROR((H89/G89),0)</f>
        <v>0.76623448581560283</v>
      </c>
    </row>
    <row r="90" spans="1:10">
      <c r="A90" s="136">
        <v>32</v>
      </c>
      <c r="B90" s="137"/>
      <c r="C90" s="138"/>
      <c r="D90" s="133" t="s">
        <v>176</v>
      </c>
      <c r="E90" s="139">
        <f>+'[2]POSEBNI DIO-Projekti'!$K$187</f>
        <v>4201.2993562943784</v>
      </c>
      <c r="F90" s="139">
        <v>4512</v>
      </c>
      <c r="G90" s="139">
        <v>4512</v>
      </c>
      <c r="H90" s="139">
        <v>3457.25</v>
      </c>
      <c r="I90" s="139">
        <f>+G90-H90</f>
        <v>1054.75</v>
      </c>
      <c r="J90" s="140">
        <f>+IFERROR((H90/G90),0)</f>
        <v>0.76623448581560283</v>
      </c>
    </row>
    <row r="91" spans="1:10" s="117" customFormat="1">
      <c r="A91" s="111">
        <v>8056</v>
      </c>
      <c r="B91" s="112"/>
      <c r="C91" s="113"/>
      <c r="D91" s="114" t="s">
        <v>197</v>
      </c>
      <c r="E91" s="115">
        <f t="shared" ref="E91:I94" si="70">+E92</f>
        <v>0</v>
      </c>
      <c r="F91" s="115">
        <f t="shared" si="70"/>
        <v>15927</v>
      </c>
      <c r="G91" s="115">
        <f t="shared" si="70"/>
        <v>15927</v>
      </c>
      <c r="H91" s="115">
        <f t="shared" si="70"/>
        <v>0</v>
      </c>
      <c r="I91" s="115">
        <f t="shared" si="70"/>
        <v>15927</v>
      </c>
      <c r="J91" s="116">
        <f>+IFERROR((H91/G91),0)</f>
        <v>0</v>
      </c>
    </row>
    <row r="92" spans="1:10" s="117" customFormat="1">
      <c r="A92" s="118" t="s">
        <v>198</v>
      </c>
      <c r="B92" s="119"/>
      <c r="C92" s="120"/>
      <c r="D92" s="121" t="s">
        <v>12</v>
      </c>
      <c r="E92" s="122">
        <f t="shared" si="70"/>
        <v>0</v>
      </c>
      <c r="F92" s="122">
        <f t="shared" si="70"/>
        <v>15927</v>
      </c>
      <c r="G92" s="122">
        <f t="shared" si="70"/>
        <v>15927</v>
      </c>
      <c r="H92" s="122">
        <f t="shared" si="70"/>
        <v>0</v>
      </c>
      <c r="I92" s="122">
        <f t="shared" si="70"/>
        <v>15927</v>
      </c>
      <c r="J92" s="123">
        <f>+IFERROR((H92/G92),0)</f>
        <v>0</v>
      </c>
    </row>
    <row r="93" spans="1:10">
      <c r="A93" s="124">
        <v>31</v>
      </c>
      <c r="B93" s="125"/>
      <c r="C93" s="126"/>
      <c r="D93" s="127" t="s">
        <v>174</v>
      </c>
      <c r="E93" s="128">
        <f t="shared" si="70"/>
        <v>0</v>
      </c>
      <c r="F93" s="128">
        <f t="shared" si="70"/>
        <v>15927</v>
      </c>
      <c r="G93" s="128">
        <f t="shared" si="70"/>
        <v>15927</v>
      </c>
      <c r="H93" s="128">
        <f t="shared" si="70"/>
        <v>0</v>
      </c>
      <c r="I93" s="128">
        <f t="shared" si="70"/>
        <v>15927</v>
      </c>
      <c r="J93" s="129">
        <f>+IFERROR((H93/G93),0)</f>
        <v>0</v>
      </c>
    </row>
    <row r="94" spans="1:10">
      <c r="A94" s="130">
        <v>4</v>
      </c>
      <c r="B94" s="131"/>
      <c r="C94" s="132"/>
      <c r="D94" s="133" t="s">
        <v>184</v>
      </c>
      <c r="E94" s="134">
        <f t="shared" si="70"/>
        <v>0</v>
      </c>
      <c r="F94" s="134">
        <f t="shared" si="70"/>
        <v>15927</v>
      </c>
      <c r="G94" s="134">
        <f t="shared" si="70"/>
        <v>15927</v>
      </c>
      <c r="H94" s="134">
        <f t="shared" si="70"/>
        <v>0</v>
      </c>
      <c r="I94" s="134">
        <f t="shared" si="70"/>
        <v>15927</v>
      </c>
      <c r="J94" s="135">
        <f>+IFERROR((H94/G94),0)</f>
        <v>0</v>
      </c>
    </row>
    <row r="95" spans="1:10">
      <c r="A95" s="136">
        <v>42</v>
      </c>
      <c r="B95" s="137"/>
      <c r="C95" s="138"/>
      <c r="D95" s="133" t="s">
        <v>38</v>
      </c>
      <c r="E95" s="139"/>
      <c r="F95" s="139">
        <v>15927</v>
      </c>
      <c r="G95" s="139">
        <v>15927</v>
      </c>
      <c r="H95" s="139">
        <v>0</v>
      </c>
      <c r="I95" s="139">
        <f>+G95-H95</f>
        <v>15927</v>
      </c>
      <c r="J95" s="140">
        <f>+IFERROR((H95/G95),0)</f>
        <v>0</v>
      </c>
    </row>
    <row r="96" spans="1:10" s="117" customFormat="1">
      <c r="A96" s="111">
        <v>8057</v>
      </c>
      <c r="B96" s="112"/>
      <c r="C96" s="113"/>
      <c r="D96" s="114" t="s">
        <v>199</v>
      </c>
      <c r="E96" s="115">
        <f t="shared" ref="E96:I99" si="71">+E97</f>
        <v>7.9633685048775629</v>
      </c>
      <c r="F96" s="115">
        <f t="shared" si="71"/>
        <v>597</v>
      </c>
      <c r="G96" s="115">
        <f t="shared" si="71"/>
        <v>597</v>
      </c>
      <c r="H96" s="115">
        <f t="shared" si="71"/>
        <v>0</v>
      </c>
      <c r="I96" s="115">
        <f t="shared" si="71"/>
        <v>597</v>
      </c>
      <c r="J96" s="116">
        <f>+IFERROR((H96/G96),0)</f>
        <v>0</v>
      </c>
    </row>
    <row r="97" spans="1:17" s="117" customFormat="1">
      <c r="A97" s="118" t="s">
        <v>200</v>
      </c>
      <c r="B97" s="119"/>
      <c r="C97" s="120"/>
      <c r="D97" s="121" t="s">
        <v>12</v>
      </c>
      <c r="E97" s="122">
        <f t="shared" si="71"/>
        <v>7.9633685048775629</v>
      </c>
      <c r="F97" s="122">
        <f t="shared" si="71"/>
        <v>597</v>
      </c>
      <c r="G97" s="122">
        <f t="shared" si="71"/>
        <v>597</v>
      </c>
      <c r="H97" s="122">
        <f t="shared" si="71"/>
        <v>0</v>
      </c>
      <c r="I97" s="122">
        <f t="shared" si="71"/>
        <v>597</v>
      </c>
      <c r="J97" s="123">
        <f>+IFERROR((H97/G97),0)</f>
        <v>0</v>
      </c>
    </row>
    <row r="98" spans="1:17">
      <c r="A98" s="124">
        <v>25</v>
      </c>
      <c r="B98" s="125"/>
      <c r="C98" s="126"/>
      <c r="D98" s="127" t="s">
        <v>17</v>
      </c>
      <c r="E98" s="128">
        <f t="shared" si="71"/>
        <v>7.9633685048775629</v>
      </c>
      <c r="F98" s="128">
        <f t="shared" si="71"/>
        <v>597</v>
      </c>
      <c r="G98" s="128">
        <f t="shared" si="71"/>
        <v>597</v>
      </c>
      <c r="H98" s="128">
        <f t="shared" si="71"/>
        <v>0</v>
      </c>
      <c r="I98" s="128">
        <f t="shared" si="71"/>
        <v>597</v>
      </c>
      <c r="J98" s="129">
        <f>+IFERROR((H98/G98),0)</f>
        <v>0</v>
      </c>
    </row>
    <row r="99" spans="1:17">
      <c r="A99" s="130">
        <v>4</v>
      </c>
      <c r="B99" s="131"/>
      <c r="C99" s="132"/>
      <c r="D99" s="133" t="s">
        <v>184</v>
      </c>
      <c r="E99" s="134">
        <f>+E100</f>
        <v>7.9633685048775629</v>
      </c>
      <c r="F99" s="134">
        <f t="shared" si="71"/>
        <v>597</v>
      </c>
      <c r="G99" s="134">
        <f t="shared" si="71"/>
        <v>597</v>
      </c>
      <c r="H99" s="134">
        <f t="shared" si="71"/>
        <v>0</v>
      </c>
      <c r="I99" s="134">
        <f t="shared" si="71"/>
        <v>597</v>
      </c>
      <c r="J99" s="135">
        <f>+IFERROR((H99/G99),0)</f>
        <v>0</v>
      </c>
    </row>
    <row r="100" spans="1:17">
      <c r="A100" s="136">
        <v>42</v>
      </c>
      <c r="B100" s="137"/>
      <c r="C100" s="138"/>
      <c r="D100" s="133" t="s">
        <v>38</v>
      </c>
      <c r="E100" s="139">
        <f>+'[2]POSEBNI DIO-Projekti'!$K$193</f>
        <v>7.9633685048775629</v>
      </c>
      <c r="F100" s="139">
        <v>597</v>
      </c>
      <c r="G100" s="139">
        <v>597</v>
      </c>
      <c r="H100" s="139">
        <v>0</v>
      </c>
      <c r="I100" s="139">
        <f>+G100-H100</f>
        <v>597</v>
      </c>
      <c r="J100" s="140">
        <f>+IFERROR((H100/G100),0)</f>
        <v>0</v>
      </c>
    </row>
    <row r="101" spans="1:17">
      <c r="E101" s="141"/>
      <c r="F101" s="141"/>
      <c r="G101" s="141"/>
      <c r="H101" s="141"/>
      <c r="I101" s="141"/>
      <c r="J101" s="141"/>
    </row>
    <row r="102" spans="1:17" outlineLevel="1">
      <c r="D102" s="142" t="s">
        <v>201</v>
      </c>
      <c r="E102" s="141">
        <f t="shared" ref="E102" si="72">+E38+E55+E60+E18</f>
        <v>92278.793549671507</v>
      </c>
      <c r="F102" s="141">
        <f>+F38+F55+F60+F18</f>
        <v>279249</v>
      </c>
      <c r="G102" s="141">
        <f>+G38+G55+G60+G18</f>
        <v>279249</v>
      </c>
      <c r="H102" s="141">
        <f>+H38+H55+H60+H18</f>
        <v>143428.66</v>
      </c>
      <c r="I102" s="141">
        <f>+I38+I55+I60+I18</f>
        <v>135820.34</v>
      </c>
      <c r="J102" s="143">
        <f>+IFERROR((H102/G102),0)</f>
        <v>0.51362282407457149</v>
      </c>
      <c r="L102" s="141"/>
      <c r="M102" s="141"/>
      <c r="N102" s="141"/>
      <c r="O102" s="141"/>
      <c r="P102" s="141"/>
      <c r="Q102" s="141"/>
    </row>
    <row r="103" spans="1:17" outlineLevel="1">
      <c r="D103" s="144" t="s">
        <v>202</v>
      </c>
      <c r="E103" s="141">
        <f t="shared" ref="E103" si="73">+E64</f>
        <v>0</v>
      </c>
      <c r="F103" s="141">
        <f>+F64</f>
        <v>0</v>
      </c>
      <c r="G103" s="141">
        <f t="shared" ref="G103:I103" si="74">+G64</f>
        <v>0</v>
      </c>
      <c r="H103" s="141">
        <f t="shared" si="74"/>
        <v>0</v>
      </c>
      <c r="I103" s="141">
        <f t="shared" si="74"/>
        <v>0</v>
      </c>
      <c r="J103" s="143">
        <f>+IFERROR((H103/G103),0)</f>
        <v>0</v>
      </c>
      <c r="L103" s="141"/>
      <c r="M103" s="141"/>
      <c r="N103" s="141"/>
      <c r="O103" s="141"/>
      <c r="P103" s="141"/>
      <c r="Q103" s="141"/>
    </row>
    <row r="104" spans="1:17" outlineLevel="1">
      <c r="D104" s="142" t="s">
        <v>203</v>
      </c>
      <c r="E104" s="141">
        <f t="shared" ref="E104" si="75">+E6+E93</f>
        <v>66167</v>
      </c>
      <c r="F104" s="141">
        <f>+F6+F93</f>
        <v>166034</v>
      </c>
      <c r="G104" s="141">
        <f>+G6+G93</f>
        <v>166034</v>
      </c>
      <c r="H104" s="141">
        <f>+H6+H93</f>
        <v>73201.109999999986</v>
      </c>
      <c r="I104" s="141">
        <f>+I6+I93</f>
        <v>92832.890000000014</v>
      </c>
      <c r="J104" s="143">
        <f>+IFERROR((H104/G104),0)</f>
        <v>0.44088024139634041</v>
      </c>
      <c r="L104" s="141"/>
      <c r="M104" s="141"/>
      <c r="N104" s="141"/>
      <c r="O104" s="141"/>
      <c r="P104" s="141"/>
      <c r="Q104" s="141"/>
    </row>
    <row r="105" spans="1:17" outlineLevel="1">
      <c r="D105" s="142" t="s">
        <v>204</v>
      </c>
      <c r="E105" s="141">
        <f t="shared" ref="E105" si="76">+E85</f>
        <v>0</v>
      </c>
      <c r="F105" s="141">
        <f t="shared" ref="F105:I105" si="77">+F85</f>
        <v>2522</v>
      </c>
      <c r="G105" s="141">
        <f t="shared" si="77"/>
        <v>2522</v>
      </c>
      <c r="H105" s="141">
        <f t="shared" si="77"/>
        <v>172.86</v>
      </c>
      <c r="I105" s="141">
        <f t="shared" si="77"/>
        <v>2349.14</v>
      </c>
      <c r="J105" s="143">
        <f>+IFERROR((H105/G105),0)</f>
        <v>6.8540840602696274E-2</v>
      </c>
      <c r="L105" s="141"/>
      <c r="M105" s="141"/>
      <c r="N105" s="141"/>
      <c r="O105" s="141"/>
      <c r="P105" s="141"/>
      <c r="Q105" s="141"/>
    </row>
    <row r="106" spans="1:17" outlineLevel="1">
      <c r="D106" s="142" t="s">
        <v>205</v>
      </c>
      <c r="E106" s="141">
        <f t="shared" ref="E106" si="78">+E88+E67</f>
        <v>52727.522728780932</v>
      </c>
      <c r="F106" s="141">
        <f>+F88+F67</f>
        <v>86801</v>
      </c>
      <c r="G106" s="141">
        <f t="shared" ref="G106:I106" si="79">+G88+G67</f>
        <v>86801</v>
      </c>
      <c r="H106" s="141">
        <f t="shared" si="79"/>
        <v>76283.540000000008</v>
      </c>
      <c r="I106" s="141">
        <f t="shared" si="79"/>
        <v>10517.459999999995</v>
      </c>
      <c r="J106" s="143">
        <f>+IFERROR((H106/G106),0)</f>
        <v>0.87883250192970142</v>
      </c>
      <c r="L106" s="141"/>
      <c r="M106" s="141"/>
      <c r="N106" s="141"/>
      <c r="O106" s="141"/>
      <c r="P106" s="141"/>
      <c r="Q106" s="141"/>
    </row>
    <row r="107" spans="1:17" outlineLevel="1">
      <c r="D107" s="142" t="s">
        <v>206</v>
      </c>
      <c r="E107" s="141">
        <f t="shared" ref="E107" si="80">+E11</f>
        <v>879647.66341495793</v>
      </c>
      <c r="F107" s="141">
        <f>+F11</f>
        <v>2030544</v>
      </c>
      <c r="G107" s="141">
        <f>+G11</f>
        <v>2030544</v>
      </c>
      <c r="H107" s="141">
        <f>+H11</f>
        <v>930484.8899999999</v>
      </c>
      <c r="I107" s="141">
        <f>+I11</f>
        <v>1100059.1100000001</v>
      </c>
      <c r="J107" s="143">
        <f>+IFERROR((H107/G107),0)</f>
        <v>0.45824414048649026</v>
      </c>
      <c r="L107" s="141"/>
      <c r="M107" s="141"/>
      <c r="N107" s="141"/>
      <c r="O107" s="141"/>
      <c r="P107" s="141"/>
      <c r="Q107" s="141"/>
    </row>
    <row r="108" spans="1:17" outlineLevel="1">
      <c r="D108" s="142" t="s">
        <v>207</v>
      </c>
      <c r="E108" s="141">
        <f>+E29+E43+E77+E81+E71</f>
        <v>58017.723803835681</v>
      </c>
      <c r="F108" s="141">
        <f>+F29+F43+F77+F81+F71</f>
        <v>237918</v>
      </c>
      <c r="G108" s="141">
        <f>+G29+G43+G77+G81+G71</f>
        <v>237918</v>
      </c>
      <c r="H108" s="141">
        <f>+H29+H43+H77+H81+H71</f>
        <v>124740.06</v>
      </c>
      <c r="I108" s="141">
        <f>+I29+I43+I77+I81+I71</f>
        <v>113177.94</v>
      </c>
      <c r="J108" s="143">
        <f>+IFERROR((H108/G108),0)</f>
        <v>0.52429853983305175</v>
      </c>
      <c r="L108" s="141"/>
      <c r="M108" s="141"/>
      <c r="N108" s="141"/>
      <c r="O108" s="141"/>
      <c r="P108" s="141"/>
      <c r="Q108" s="141"/>
    </row>
    <row r="109" spans="1:17" outlineLevel="1">
      <c r="D109" s="142" t="s">
        <v>208</v>
      </c>
      <c r="E109" s="141">
        <f t="shared" ref="E109" si="81">+E98</f>
        <v>7.9633685048775629</v>
      </c>
      <c r="F109" s="141">
        <f t="shared" ref="F109:I109" si="82">+F98</f>
        <v>597</v>
      </c>
      <c r="G109" s="141">
        <f t="shared" si="82"/>
        <v>597</v>
      </c>
      <c r="H109" s="141">
        <f t="shared" si="82"/>
        <v>0</v>
      </c>
      <c r="I109" s="141">
        <f t="shared" si="82"/>
        <v>597</v>
      </c>
      <c r="J109" s="143">
        <f>+IFERROR((H109/G109),0)</f>
        <v>0</v>
      </c>
      <c r="L109" s="141"/>
      <c r="M109" s="141"/>
      <c r="N109" s="141"/>
      <c r="O109" s="141"/>
      <c r="P109" s="141"/>
      <c r="Q109" s="141"/>
    </row>
    <row r="110" spans="1:17" outlineLevel="1">
      <c r="D110" s="142" t="s">
        <v>209</v>
      </c>
      <c r="E110" s="141">
        <f t="shared" ref="E110" si="83">+E25+E49</f>
        <v>3350.5740261463925</v>
      </c>
      <c r="F110" s="141">
        <f>+F25+F49</f>
        <v>0</v>
      </c>
      <c r="G110" s="141">
        <f>+G25+G49</f>
        <v>0</v>
      </c>
      <c r="H110" s="141">
        <f>+H25+H49</f>
        <v>791.02</v>
      </c>
      <c r="I110" s="141">
        <f>+I25+I49</f>
        <v>-791.02</v>
      </c>
      <c r="J110" s="143">
        <f>+IFERROR((H110/G110),0)</f>
        <v>0</v>
      </c>
      <c r="L110" s="141"/>
      <c r="M110" s="141"/>
      <c r="N110" s="141"/>
      <c r="O110" s="141"/>
      <c r="P110" s="141"/>
      <c r="Q110" s="141"/>
    </row>
    <row r="111" spans="1:17" s="117" customFormat="1" ht="15.75" customHeight="1" outlineLevel="1">
      <c r="E111" s="145">
        <f t="shared" ref="E111" si="84">SUM(E102:E110)</f>
        <v>1152197.2408918974</v>
      </c>
      <c r="F111" s="145">
        <f t="shared" ref="F111" si="85">SUM(F102:F110)</f>
        <v>2803665</v>
      </c>
      <c r="G111" s="145">
        <f t="shared" ref="G111:I111" si="86">SUM(G102:G110)</f>
        <v>2803665</v>
      </c>
      <c r="H111" s="145">
        <f t="shared" si="86"/>
        <v>1349102.14</v>
      </c>
      <c r="I111" s="145">
        <f t="shared" si="86"/>
        <v>1454562.86</v>
      </c>
      <c r="J111" s="146">
        <f>+IFERROR((H111/G111),0)</f>
        <v>0.4811923464465262</v>
      </c>
    </row>
    <row r="112" spans="1:17" s="117" customFormat="1" outlineLevel="1">
      <c r="E112" s="145">
        <f t="shared" ref="E112" si="87">+E97+E92+E84+E76+E59+E54+E37+E17+E10+E5+E80+E71</f>
        <v>1152197.2408918974</v>
      </c>
      <c r="F112" s="145">
        <f>+F97+F92+F84+F76+F59+F54+F37+F17+F10+F5+F80+F71</f>
        <v>2803665</v>
      </c>
      <c r="G112" s="145">
        <f>+G97+G92+G84+G76+G59+G54+G37+G17+G10+G5+G80+G71</f>
        <v>2803665</v>
      </c>
      <c r="H112" s="145">
        <f>+H97+H92+H84+H76+H59+H54+H37+H17+H10+H5+H80+H71</f>
        <v>1349102.1400000001</v>
      </c>
      <c r="I112" s="145">
        <f>+I97+I92+I84+I76+I59+I54+I37+I17+I10+I5+I80+I71</f>
        <v>1454562.8599999999</v>
      </c>
      <c r="J112" s="146">
        <f>+IFERROR((H112/G112),0)</f>
        <v>0.48119234644652631</v>
      </c>
    </row>
    <row r="113" spans="5:10" s="117" customFormat="1" outlineLevel="1">
      <c r="E113" s="145">
        <f t="shared" ref="E113" si="88">+E111-E112</f>
        <v>0</v>
      </c>
      <c r="F113" s="145">
        <f t="shared" ref="F113:I113" si="89">+F111-F112</f>
        <v>0</v>
      </c>
      <c r="G113" s="145">
        <f t="shared" si="89"/>
        <v>0</v>
      </c>
      <c r="H113" s="145">
        <f t="shared" si="89"/>
        <v>0</v>
      </c>
      <c r="I113" s="145">
        <f t="shared" si="89"/>
        <v>0</v>
      </c>
      <c r="J113" s="146">
        <f>+IFERROR((H113/G113),0)</f>
        <v>0</v>
      </c>
    </row>
    <row r="114" spans="5:10">
      <c r="H114" s="141"/>
    </row>
    <row r="116" spans="5:10">
      <c r="E116" s="141"/>
      <c r="F116" s="141"/>
      <c r="G116" s="141"/>
      <c r="H116" s="141"/>
      <c r="I116" s="141"/>
    </row>
    <row r="117" spans="5:10">
      <c r="E117" s="147"/>
      <c r="F117" s="141"/>
      <c r="H117" s="141"/>
    </row>
  </sheetData>
  <mergeCells count="99"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9:C29"/>
    <mergeCell ref="A30:C30"/>
    <mergeCell ref="A31:C31"/>
    <mergeCell ref="A33:C33"/>
    <mergeCell ref="A34:C34"/>
    <mergeCell ref="A32:C32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  <mergeCell ref="A1:J1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E8B7-A22C-4172-93B8-DDDC4DFDB1FE}">
  <dimension ref="B2:B7"/>
  <sheetViews>
    <sheetView workbookViewId="0"/>
  </sheetViews>
  <sheetFormatPr defaultRowHeight="15"/>
  <cols>
    <col min="1" max="1" width="3.140625" customWidth="1"/>
    <col min="2" max="2" width="121.7109375" customWidth="1"/>
  </cols>
  <sheetData>
    <row r="2" spans="2:2">
      <c r="B2" t="s">
        <v>152</v>
      </c>
    </row>
    <row r="3" spans="2:2">
      <c r="B3" t="s">
        <v>153</v>
      </c>
    </row>
    <row r="4" spans="2:2">
      <c r="B4" t="s">
        <v>154</v>
      </c>
    </row>
    <row r="5" spans="2:2">
      <c r="B5" t="s">
        <v>155</v>
      </c>
    </row>
    <row r="6" spans="2:2">
      <c r="B6" t="s">
        <v>156</v>
      </c>
    </row>
    <row r="7" spans="2:2">
      <c r="B7" t="s">
        <v>157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F380-0E5C-48FF-AC1E-B3EF8EC47593}">
  <sheetPr codeName="Sheet6"/>
  <dimension ref="B3:D9"/>
  <sheetViews>
    <sheetView workbookViewId="0"/>
  </sheetViews>
  <sheetFormatPr defaultRowHeight="15"/>
  <cols>
    <col min="1" max="1" width="9.140625" style="3"/>
    <col min="2" max="2" width="35.5703125" style="3" bestFit="1" customWidth="1"/>
    <col min="3" max="4" width="10.140625" style="4" bestFit="1" customWidth="1"/>
    <col min="5" max="16384" width="9.140625" style="3"/>
  </cols>
  <sheetData>
    <row r="3" spans="2:4">
      <c r="B3" s="3" t="s">
        <v>24</v>
      </c>
      <c r="C3" s="4">
        <v>25000</v>
      </c>
      <c r="D3" s="4">
        <f>+C3/1.05</f>
        <v>23809.523809523809</v>
      </c>
    </row>
    <row r="4" spans="2:4">
      <c r="B4" s="3" t="s">
        <v>25</v>
      </c>
      <c r="C4" s="4">
        <v>70000</v>
      </c>
      <c r="D4" s="4">
        <f>+C4/1.13</f>
        <v>61946.902654867263</v>
      </c>
    </row>
    <row r="5" spans="2:4">
      <c r="B5" s="3" t="s">
        <v>26</v>
      </c>
      <c r="C5" s="4">
        <v>25000</v>
      </c>
      <c r="D5" s="4">
        <f>+C5/1.05</f>
        <v>23809.523809523809</v>
      </c>
    </row>
    <row r="6" spans="2:4">
      <c r="B6" s="3" t="s">
        <v>27</v>
      </c>
      <c r="C6" s="4">
        <v>129000</v>
      </c>
      <c r="D6" s="4">
        <f>+C6/1.25</f>
        <v>103200</v>
      </c>
    </row>
    <row r="7" spans="2:4">
      <c r="B7" s="3" t="s">
        <v>28</v>
      </c>
      <c r="C7" s="4">
        <v>50000</v>
      </c>
      <c r="D7" s="4">
        <f>+C7/1.25</f>
        <v>40000</v>
      </c>
    </row>
    <row r="8" spans="2:4">
      <c r="B8" s="3" t="s">
        <v>29</v>
      </c>
      <c r="C8" s="4">
        <v>170000</v>
      </c>
      <c r="D8" s="4">
        <f>+C8/1.13</f>
        <v>150442.47787610622</v>
      </c>
    </row>
    <row r="9" spans="2:4">
      <c r="B9" s="3" t="s">
        <v>30</v>
      </c>
      <c r="C9" s="4">
        <v>38000</v>
      </c>
      <c r="D9" s="4">
        <f>+C9/1.13</f>
        <v>33628.318584070803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Naslovna</vt:lpstr>
      <vt:lpstr>I. OPĆI DIO</vt:lpstr>
      <vt:lpstr>EKONOMSKA KLASIFIKACIJA</vt:lpstr>
      <vt:lpstr>IZVORI FINANCIRANJA</vt:lpstr>
      <vt:lpstr>POSEBNI DIO</vt:lpstr>
      <vt:lpstr>Sheet2</vt:lpstr>
      <vt:lpstr>Sheet1</vt:lpstr>
      <vt:lpstr>'EKONOMSKA KLASIFIKACIJA'!Print_Area</vt:lpstr>
      <vt:lpstr>'I. OPĆI DIO'!Print_Area</vt:lpstr>
      <vt:lpstr>'IZVORI FINANCIRANJA'!Print_Area</vt:lpstr>
      <vt:lpstr>Naslovna!Print_Area</vt:lpstr>
      <vt:lpstr>'POSEBNI DIO'!Print_Area</vt:lpstr>
      <vt:lpstr>'EKONOMSKA KLASIFIKACIJA'!Print_Titles</vt:lpstr>
      <vt:lpstr>'IZVORI FINANCIRANJA'!Print_Titles</vt:lpstr>
      <vt:lpstr>'POSEBNI DIO'!Print_Titles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Andrijana</cp:lastModifiedBy>
  <cp:lastPrinted>2023-07-11T09:49:44Z</cp:lastPrinted>
  <dcterms:created xsi:type="dcterms:W3CDTF">2021-08-11T09:31:15Z</dcterms:created>
  <dcterms:modified xsi:type="dcterms:W3CDTF">2023-07-11T09:55:07Z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